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0380" windowHeight="6285" tabRatio="735" activeTab="4"/>
  </bookViews>
  <sheets>
    <sheet name="Country and Date" sheetId="27" r:id="rId1"/>
    <sheet name="Dosages Adult" sheetId="28" r:id="rId2"/>
    <sheet name="Dosages Paeds" sheetId="29" r:id="rId3"/>
    <sheet name="Useable Stock Level Calc" sheetId="30" r:id="rId4"/>
    <sheet name="Quantities" sheetId="31" r:id="rId5"/>
    <sheet name="Order" sheetId="32" r:id="rId6"/>
    <sheet name="Prices" sheetId="33" r:id="rId7"/>
    <sheet name="Px Tx Calc" sheetId="34" state="hidden" r:id="rId8"/>
  </sheets>
  <definedNames>
    <definedName name="_xlnm.Print_Area" localSheetId="1">'Dosages Adult'!$A$1:$H$115</definedName>
    <definedName name="_xlnm.Print_Area" localSheetId="2">'Dosages Paeds'!$A$1:$I$126</definedName>
    <definedName name="_xlnm.Print_Area" localSheetId="7">'Px Tx Calc'!$A$1:$F$84</definedName>
    <definedName name="Z_2656AE48_913F_46C1_AF48_7DD889742B87_.wvu.PrintArea" localSheetId="1" hidden="1">'Dosages Adult'!$A$2:$D$8</definedName>
    <definedName name="Z_2656AE48_913F_46C1_AF48_7DD889742B87_.wvu.PrintArea" localSheetId="5" hidden="1">Order!$A$1:$L$62</definedName>
    <definedName name="Z_570ACBB5_F737_471C_937C_9A415C6EBF52_.wvu.PrintArea" localSheetId="1" hidden="1">'Dosages Adult'!$A$18:$H$97</definedName>
    <definedName name="Z_570ACBB5_F737_471C_937C_9A415C6EBF52_.wvu.PrintArea" localSheetId="5" hidden="1">Order!$A$1:$L$62</definedName>
    <definedName name="Z_CD319345_FC74_4B9A_A794_86DA2005249B_.wvu.PrintArea" localSheetId="1" hidden="1">'Dosages Adult'!$A$18:$H$97</definedName>
    <definedName name="Z_CD319345_FC74_4B9A_A794_86DA2005249B_.wvu.PrintArea" localSheetId="5" hidden="1">Order!$A$1:$L$62</definedName>
    <definedName name="Z_DFCC3B87_CC7F_4CB4_978B_2E0AEFD2D6B7_.wvu.PrintArea" localSheetId="1" hidden="1">'Dosages Adult'!$A$18:$H$97</definedName>
    <definedName name="Z_DFCC3B87_CC7F_4CB4_978B_2E0AEFD2D6B7_.wvu.PrintArea" localSheetId="5" hidden="1">Order!$A$1:$L$62</definedName>
  </definedNames>
  <calcPr calcId="144525"/>
  <customWorkbookViews>
    <customWorkbookView name="Phil Whitmore - Persönliche Ansicht" guid="{1B2BD8C7-F8A4-4711-B336-872C91ACCA94}" mergeInterval="0" personalView="1" maximized="1" xWindow="1" yWindow="1" windowWidth="1148" windowHeight="644" activeSheetId="1"/>
    <customWorkbookView name="kasinsubugaa - Personal View" guid="{D57F0A4E-4B24-4B70-97BD-26E67A3B1842}" mergeInterval="0" personalView="1" maximized="1" windowWidth="1436" windowHeight="709" activeSheetId="1"/>
    <customWorkbookView name="Full Name - Persönliche Ansicht" guid="{99AB74E4-197F-4CBA-A02E-EDC3041A67E3}" mergeInterval="0" personalView="1" maximized="1" windowWidth="994" windowHeight="596" activeSheetId="1"/>
  </customWorkbookViews>
</workbook>
</file>

<file path=xl/calcChain.xml><?xml version="1.0" encoding="utf-8"?>
<calcChain xmlns="http://schemas.openxmlformats.org/spreadsheetml/2006/main">
  <c r="L35" i="34" l="1"/>
  <c r="L43" i="34"/>
  <c r="M43" i="34"/>
  <c r="L23" i="34"/>
  <c r="L22" i="34"/>
  <c r="M22" i="34" s="1"/>
  <c r="L21" i="34"/>
  <c r="L20" i="34"/>
  <c r="D109" i="28"/>
  <c r="D103" i="28"/>
  <c r="H103" i="28"/>
  <c r="D97" i="28"/>
  <c r="P11" i="32"/>
  <c r="P10" i="32"/>
  <c r="L11" i="32"/>
  <c r="L10" i="32"/>
  <c r="I11" i="32"/>
  <c r="I10" i="32"/>
  <c r="E11" i="32"/>
  <c r="E10" i="32"/>
  <c r="C12" i="29"/>
  <c r="C11" i="29"/>
  <c r="C10" i="29"/>
  <c r="L9" i="34"/>
  <c r="M9" i="34"/>
  <c r="L10" i="34"/>
  <c r="M10" i="34"/>
  <c r="L11" i="34"/>
  <c r="M11" i="34"/>
  <c r="L12" i="34"/>
  <c r="M12" i="34"/>
  <c r="L13" i="34"/>
  <c r="M13" i="34"/>
  <c r="L14" i="34"/>
  <c r="M14" i="34"/>
  <c r="L15" i="34"/>
  <c r="M15" i="34"/>
  <c r="L16" i="34"/>
  <c r="M16" i="34"/>
  <c r="L17" i="34"/>
  <c r="M17" i="34"/>
  <c r="C51" i="34" s="1"/>
  <c r="L18" i="34"/>
  <c r="M18" i="34" s="1"/>
  <c r="C52" i="34" s="1"/>
  <c r="L19" i="34"/>
  <c r="M19" i="34"/>
  <c r="M20" i="34"/>
  <c r="C54" i="34"/>
  <c r="M21" i="34"/>
  <c r="C55" i="34"/>
  <c r="M23" i="34"/>
  <c r="L24" i="34"/>
  <c r="M24" i="34" s="1"/>
  <c r="C57" i="34" s="1"/>
  <c r="L25" i="34"/>
  <c r="M25" i="34"/>
  <c r="C58" i="34" s="1"/>
  <c r="L26" i="34"/>
  <c r="M26" i="34" s="1"/>
  <c r="C59" i="34" s="1"/>
  <c r="L33" i="34"/>
  <c r="M33" i="34"/>
  <c r="L34" i="34"/>
  <c r="M34" i="34"/>
  <c r="M35" i="34"/>
  <c r="C64" i="34"/>
  <c r="L36" i="34"/>
  <c r="M36" i="34"/>
  <c r="C70" i="34" s="1"/>
  <c r="L37" i="34"/>
  <c r="M37" i="34" s="1"/>
  <c r="C71" i="34" s="1"/>
  <c r="L38" i="34"/>
  <c r="M38" i="34"/>
  <c r="C72" i="34" s="1"/>
  <c r="L39" i="34"/>
  <c r="M39" i="34" s="1"/>
  <c r="C65" i="34" s="1"/>
  <c r="L40" i="34"/>
  <c r="M40" i="34"/>
  <c r="C66" i="34" s="1"/>
  <c r="L41" i="34"/>
  <c r="M41" i="34" s="1"/>
  <c r="C67" i="34" s="1"/>
  <c r="L42" i="34"/>
  <c r="M42" i="34"/>
  <c r="C68" i="34" s="1"/>
  <c r="C6" i="31"/>
  <c r="G6" i="31" s="1"/>
  <c r="C7" i="31"/>
  <c r="F7" i="31" s="1"/>
  <c r="C8" i="31"/>
  <c r="F8" i="31" s="1"/>
  <c r="G8" i="31"/>
  <c r="C9" i="31"/>
  <c r="F9" i="31"/>
  <c r="C10" i="31"/>
  <c r="F10" i="31"/>
  <c r="C43" i="30"/>
  <c r="F43" i="30"/>
  <c r="F47" i="30"/>
  <c r="F225" i="30"/>
  <c r="G225" i="30"/>
  <c r="H225" i="30"/>
  <c r="O225" i="30"/>
  <c r="F226" i="30"/>
  <c r="F227" i="30"/>
  <c r="F228" i="30"/>
  <c r="F229" i="30"/>
  <c r="F230" i="30"/>
  <c r="F231" i="30"/>
  <c r="F232" i="30"/>
  <c r="F233" i="30"/>
  <c r="G233" i="30"/>
  <c r="H233" i="30" s="1"/>
  <c r="O233" i="30"/>
  <c r="F234" i="30"/>
  <c r="F235" i="30"/>
  <c r="F236" i="30"/>
  <c r="F237" i="30"/>
  <c r="F238" i="30"/>
  <c r="F239" i="30"/>
  <c r="F240" i="30"/>
  <c r="F241" i="30"/>
  <c r="G241" i="30"/>
  <c r="H241" i="30"/>
  <c r="O241" i="30"/>
  <c r="F242" i="30"/>
  <c r="F243" i="30"/>
  <c r="F244" i="30"/>
  <c r="F245" i="30"/>
  <c r="F246" i="30"/>
  <c r="F247" i="30"/>
  <c r="F248" i="30"/>
  <c r="F249" i="30"/>
  <c r="G249" i="30"/>
  <c r="H249" i="30" s="1"/>
  <c r="O249" i="30"/>
  <c r="F250" i="30"/>
  <c r="F251" i="30"/>
  <c r="F252" i="30"/>
  <c r="F253" i="30"/>
  <c r="F254" i="30"/>
  <c r="F255" i="30"/>
  <c r="F256" i="30"/>
  <c r="F257" i="30"/>
  <c r="G257" i="30"/>
  <c r="H257" i="30"/>
  <c r="O257" i="30"/>
  <c r="F258" i="30"/>
  <c r="F259" i="30"/>
  <c r="F260" i="30"/>
  <c r="F261" i="30"/>
  <c r="F262" i="30"/>
  <c r="F263" i="30"/>
  <c r="F264" i="30"/>
  <c r="F265" i="30"/>
  <c r="G265" i="30"/>
  <c r="H265" i="30" s="1"/>
  <c r="O265" i="30"/>
  <c r="F266" i="30"/>
  <c r="F267" i="30"/>
  <c r="F268" i="30"/>
  <c r="F269" i="30"/>
  <c r="F270" i="30"/>
  <c r="F271" i="30"/>
  <c r="F272" i="30"/>
  <c r="F273" i="30"/>
  <c r="G273" i="30"/>
  <c r="H273" i="30"/>
  <c r="O273" i="30"/>
  <c r="F274" i="30"/>
  <c r="F275" i="30"/>
  <c r="F276" i="30"/>
  <c r="F277" i="30"/>
  <c r="F278" i="30"/>
  <c r="F279" i="30"/>
  <c r="F280" i="30"/>
  <c r="D10" i="29"/>
  <c r="D11" i="29"/>
  <c r="D12" i="29"/>
  <c r="H25" i="29"/>
  <c r="H26" i="29"/>
  <c r="D27" i="29"/>
  <c r="D50" i="29"/>
  <c r="D51" i="29"/>
  <c r="D52" i="29"/>
  <c r="D53" i="29"/>
  <c r="D54" i="29"/>
  <c r="D55" i="29"/>
  <c r="C56" i="29"/>
  <c r="D62" i="29"/>
  <c r="H62" i="29" s="1"/>
  <c r="C24" i="31" s="1"/>
  <c r="H64" i="29"/>
  <c r="D65" i="29"/>
  <c r="C5" i="29"/>
  <c r="H66" i="29"/>
  <c r="D67" i="29"/>
  <c r="C6" i="29" s="1"/>
  <c r="D69" i="29"/>
  <c r="C7" i="29" s="1"/>
  <c r="D72" i="29"/>
  <c r="C8" i="29" s="1"/>
  <c r="H75" i="29"/>
  <c r="D76" i="29"/>
  <c r="C9" i="29"/>
  <c r="H77" i="29"/>
  <c r="D83" i="29"/>
  <c r="D4" i="29" s="1"/>
  <c r="H84" i="29"/>
  <c r="D85" i="29"/>
  <c r="H85" i="29"/>
  <c r="H86" i="29"/>
  <c r="D87" i="29"/>
  <c r="D8" i="29" s="1"/>
  <c r="H88" i="29"/>
  <c r="D90" i="29"/>
  <c r="D9" i="29" s="1"/>
  <c r="F9" i="29" s="1"/>
  <c r="H92" i="29"/>
  <c r="H102" i="29"/>
  <c r="H103" i="29"/>
  <c r="H104" i="29"/>
  <c r="H105" i="29"/>
  <c r="H106" i="29"/>
  <c r="H107" i="29"/>
  <c r="H108" i="29"/>
  <c r="H109" i="29"/>
  <c r="D110" i="29"/>
  <c r="H114" i="29"/>
  <c r="H115" i="29"/>
  <c r="H116" i="29"/>
  <c r="H117" i="29"/>
  <c r="H118" i="29"/>
  <c r="H119" i="29"/>
  <c r="H120" i="29"/>
  <c r="H121" i="29"/>
  <c r="H122" i="29"/>
  <c r="H123" i="29"/>
  <c r="D124" i="29"/>
  <c r="B5" i="28"/>
  <c r="C5" i="28"/>
  <c r="B6" i="28"/>
  <c r="C6" i="28"/>
  <c r="B7" i="28"/>
  <c r="C7" i="28"/>
  <c r="D24" i="28"/>
  <c r="E5" i="28"/>
  <c r="E24" i="28"/>
  <c r="E7" i="28"/>
  <c r="D29" i="28"/>
  <c r="E6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62" i="28"/>
  <c r="H63" i="28"/>
  <c r="D64" i="28"/>
  <c r="H68" i="28"/>
  <c r="H69" i="28"/>
  <c r="H70" i="28"/>
  <c r="H71" i="28"/>
  <c r="H72" i="28"/>
  <c r="H73" i="28"/>
  <c r="C14" i="31"/>
  <c r="H74" i="28"/>
  <c r="H75" i="28"/>
  <c r="H76" i="28"/>
  <c r="H77" i="28"/>
  <c r="H78" i="28"/>
  <c r="H79" i="28"/>
  <c r="H80" i="28"/>
  <c r="H81" i="28"/>
  <c r="H82" i="28"/>
  <c r="H83" i="28"/>
  <c r="H84" i="28"/>
  <c r="H85" i="28"/>
  <c r="D86" i="28"/>
  <c r="H90" i="28"/>
  <c r="H97" i="28"/>
  <c r="H109" i="28"/>
  <c r="C8" i="27"/>
  <c r="F50" i="30"/>
  <c r="F48" i="30"/>
  <c r="F46" i="30"/>
  <c r="F44" i="30"/>
  <c r="G43" i="30"/>
  <c r="H43" i="30"/>
  <c r="C27" i="30"/>
  <c r="F33" i="30"/>
  <c r="C11" i="30"/>
  <c r="G10" i="31"/>
  <c r="G7" i="31"/>
  <c r="F31" i="30"/>
  <c r="H91" i="29"/>
  <c r="F10" i="29"/>
  <c r="H90" i="29"/>
  <c r="H87" i="29"/>
  <c r="F12" i="29"/>
  <c r="F11" i="29"/>
  <c r="H73" i="29"/>
  <c r="H70" i="29"/>
  <c r="H65" i="29"/>
  <c r="H83" i="29"/>
  <c r="C25" i="31" s="1"/>
  <c r="B66" i="34" s="1"/>
  <c r="D79" i="29"/>
  <c r="H74" i="29"/>
  <c r="H72" i="29"/>
  <c r="H71" i="29"/>
  <c r="B64" i="34"/>
  <c r="H69" i="29"/>
  <c r="H68" i="29"/>
  <c r="D6" i="28"/>
  <c r="I274" i="30"/>
  <c r="J274" i="30" s="1"/>
  <c r="I11" i="30"/>
  <c r="J11" i="30" s="1"/>
  <c r="K11" i="30" s="1"/>
  <c r="I19" i="30"/>
  <c r="J19" i="30" s="1"/>
  <c r="I27" i="30"/>
  <c r="J27" i="30" s="1"/>
  <c r="I35" i="30"/>
  <c r="J35" i="30" s="1"/>
  <c r="K35" i="30" s="1"/>
  <c r="I43" i="30"/>
  <c r="J43" i="30" s="1"/>
  <c r="I53" i="30"/>
  <c r="J53" i="30" s="1"/>
  <c r="I61" i="30"/>
  <c r="J61" i="30" s="1"/>
  <c r="I69" i="30"/>
  <c r="J69" i="30" s="1"/>
  <c r="I83" i="30"/>
  <c r="J83" i="30" s="1"/>
  <c r="K83" i="30" s="1"/>
  <c r="I97" i="30"/>
  <c r="J97" i="30" s="1"/>
  <c r="I105" i="30"/>
  <c r="J105" i="30" s="1"/>
  <c r="I119" i="30"/>
  <c r="J119" i="30" s="1"/>
  <c r="I127" i="30"/>
  <c r="J127" i="30" s="1"/>
  <c r="I141" i="30"/>
  <c r="J141" i="30" s="1"/>
  <c r="I155" i="30"/>
  <c r="J155" i="30" s="1"/>
  <c r="I169" i="30"/>
  <c r="J169" i="30" s="1"/>
  <c r="I183" i="30"/>
  <c r="J183" i="30" s="1"/>
  <c r="K183" i="30" s="1"/>
  <c r="I191" i="30"/>
  <c r="J191" i="30" s="1"/>
  <c r="I199" i="30"/>
  <c r="J199" i="30" s="1"/>
  <c r="I207" i="30"/>
  <c r="J207" i="30" s="1"/>
  <c r="I215" i="30"/>
  <c r="J215" i="30" s="1"/>
  <c r="I233" i="30"/>
  <c r="J233" i="30" s="1"/>
  <c r="I249" i="30"/>
  <c r="J249" i="30"/>
  <c r="K249" i="30" s="1"/>
  <c r="I265" i="30"/>
  <c r="J265" i="30"/>
  <c r="I225" i="30"/>
  <c r="J225" i="30"/>
  <c r="I241" i="30"/>
  <c r="J241" i="30" s="1"/>
  <c r="I257" i="30"/>
  <c r="J257" i="30"/>
  <c r="B69" i="34"/>
  <c r="D6" i="29"/>
  <c r="C4" i="29"/>
  <c r="I273" i="30"/>
  <c r="J273" i="30"/>
  <c r="C17" i="31"/>
  <c r="B57" i="34"/>
  <c r="B59" i="34" s="1"/>
  <c r="C16" i="31"/>
  <c r="B50" i="34"/>
  <c r="D93" i="29"/>
  <c r="H78" i="29"/>
  <c r="H76" i="29"/>
  <c r="H67" i="29"/>
  <c r="H63" i="29"/>
  <c r="F28" i="30"/>
  <c r="F6" i="31"/>
  <c r="F13" i="30"/>
  <c r="F24" i="31"/>
  <c r="F27" i="30"/>
  <c r="F30" i="30"/>
  <c r="F34" i="30"/>
  <c r="O27" i="30"/>
  <c r="F32" i="30"/>
  <c r="B63" i="34"/>
  <c r="C26" i="31"/>
  <c r="G24" i="31"/>
  <c r="B53" i="34"/>
  <c r="G16" i="31"/>
  <c r="F16" i="31"/>
  <c r="C83" i="30"/>
  <c r="K273" i="30"/>
  <c r="G25" i="31"/>
  <c r="K265" i="30"/>
  <c r="K215" i="30"/>
  <c r="K127" i="30"/>
  <c r="K27" i="30"/>
  <c r="B58" i="34"/>
  <c r="B67" i="34"/>
  <c r="F26" i="31"/>
  <c r="B54" i="34"/>
  <c r="F17" i="31"/>
  <c r="G17" i="31"/>
  <c r="C97" i="30"/>
  <c r="F102" i="30" s="1"/>
  <c r="F4" i="29"/>
  <c r="K257" i="30"/>
  <c r="K207" i="30"/>
  <c r="K191" i="30"/>
  <c r="K169" i="30"/>
  <c r="K141" i="30"/>
  <c r="K119" i="30"/>
  <c r="K97" i="30"/>
  <c r="K69" i="30"/>
  <c r="K53" i="30"/>
  <c r="K43" i="30"/>
  <c r="K19" i="30"/>
  <c r="C191" i="30"/>
  <c r="F193" i="30" s="1"/>
  <c r="F25" i="31"/>
  <c r="F99" i="30"/>
  <c r="F83" i="30"/>
  <c r="F84" i="30"/>
  <c r="F86" i="30"/>
  <c r="F88" i="30"/>
  <c r="F90" i="30"/>
  <c r="F92" i="30"/>
  <c r="F94" i="30"/>
  <c r="F96" i="30"/>
  <c r="G83" i="30"/>
  <c r="H83" i="30" s="1"/>
  <c r="F85" i="30"/>
  <c r="F87" i="30"/>
  <c r="F89" i="30"/>
  <c r="F91" i="30"/>
  <c r="F93" i="30"/>
  <c r="F95" i="30"/>
  <c r="F198" i="30"/>
  <c r="G27" i="30"/>
  <c r="H27" i="30" s="1"/>
  <c r="O43" i="30"/>
  <c r="O191" i="30"/>
  <c r="F197" i="30"/>
  <c r="F196" i="30"/>
  <c r="F194" i="30"/>
  <c r="F195" i="30"/>
  <c r="F97" i="30"/>
  <c r="F100" i="30"/>
  <c r="F104" i="30"/>
  <c r="O97" i="30"/>
  <c r="F101" i="30"/>
  <c r="F16" i="30"/>
  <c r="F18" i="30"/>
  <c r="F12" i="30"/>
  <c r="F11" i="30"/>
  <c r="F17" i="30"/>
  <c r="F15" i="30"/>
  <c r="G11" i="30"/>
  <c r="H11" i="30" s="1"/>
  <c r="O11" i="30"/>
  <c r="F191" i="30"/>
  <c r="F192" i="30"/>
  <c r="G191" i="30"/>
  <c r="H191" i="30" s="1"/>
  <c r="F103" i="30"/>
  <c r="G97" i="30"/>
  <c r="H97" i="30"/>
  <c r="F98" i="30"/>
  <c r="L257" i="30"/>
  <c r="M257" i="30" s="1"/>
  <c r="L249" i="30"/>
  <c r="M249" i="30" s="1"/>
  <c r="L215" i="30"/>
  <c r="K199" i="30"/>
  <c r="L199" i="30"/>
  <c r="L183" i="30"/>
  <c r="K155" i="30"/>
  <c r="L155" i="30" s="1"/>
  <c r="L127" i="30"/>
  <c r="K105" i="30"/>
  <c r="L105" i="30"/>
  <c r="L83" i="30"/>
  <c r="K61" i="30"/>
  <c r="L61" i="30" s="1"/>
  <c r="L35" i="30"/>
  <c r="L19" i="30"/>
  <c r="K274" i="30"/>
  <c r="L274" i="30"/>
  <c r="F14" i="30"/>
  <c r="G274" i="30"/>
  <c r="H274" i="30"/>
  <c r="G266" i="30"/>
  <c r="H266" i="30"/>
  <c r="I266" i="30"/>
  <c r="J266" i="30"/>
  <c r="I242" i="30"/>
  <c r="J242" i="30"/>
  <c r="G242" i="30"/>
  <c r="H242" i="30"/>
  <c r="G234" i="30"/>
  <c r="H234" i="30"/>
  <c r="I234" i="30"/>
  <c r="J234" i="30"/>
  <c r="L273" i="30"/>
  <c r="M273" i="30"/>
  <c r="L265" i="30"/>
  <c r="M265" i="30"/>
  <c r="L43" i="30"/>
  <c r="L27" i="30"/>
  <c r="L11" i="30"/>
  <c r="I258" i="30"/>
  <c r="J258" i="30" s="1"/>
  <c r="G258" i="30"/>
  <c r="H258" i="30" s="1"/>
  <c r="G226" i="30"/>
  <c r="H226" i="30" s="1"/>
  <c r="I226" i="30"/>
  <c r="J226" i="30" s="1"/>
  <c r="I28" i="30"/>
  <c r="J28" i="30" s="1"/>
  <c r="K28" i="30" s="1"/>
  <c r="I44" i="30"/>
  <c r="J44" i="30"/>
  <c r="K44" i="30" s="1"/>
  <c r="G44" i="30"/>
  <c r="H44" i="30" s="1"/>
  <c r="M43" i="30"/>
  <c r="P43" i="30" s="1"/>
  <c r="C21" i="31"/>
  <c r="I98" i="30"/>
  <c r="J98" i="30"/>
  <c r="G98" i="30"/>
  <c r="H98" i="30"/>
  <c r="F6" i="28"/>
  <c r="F29" i="30"/>
  <c r="F49" i="30"/>
  <c r="F45" i="30"/>
  <c r="G9" i="31"/>
  <c r="B51" i="34"/>
  <c r="B52" i="34"/>
  <c r="F14" i="31"/>
  <c r="G14" i="31"/>
  <c r="C61" i="30"/>
  <c r="F21" i="31"/>
  <c r="G21" i="31"/>
  <c r="C141" i="30"/>
  <c r="C22" i="31"/>
  <c r="C23" i="31"/>
  <c r="L28" i="30"/>
  <c r="L44" i="30"/>
  <c r="D7" i="28"/>
  <c r="C35" i="30"/>
  <c r="E8" i="28"/>
  <c r="B8" i="28"/>
  <c r="M11" i="30"/>
  <c r="P11" i="30"/>
  <c r="I12" i="30"/>
  <c r="J12" i="30"/>
  <c r="G12" i="30"/>
  <c r="H12" i="30"/>
  <c r="C63" i="34"/>
  <c r="D113" i="28"/>
  <c r="H113" i="28"/>
  <c r="D111" i="28"/>
  <c r="H111" i="28"/>
  <c r="D105" i="28"/>
  <c r="H105" i="28"/>
  <c r="D99" i="28"/>
  <c r="H99" i="28"/>
  <c r="B56" i="34" s="1"/>
  <c r="C15" i="31"/>
  <c r="D5" i="28"/>
  <c r="F5" i="28" s="1"/>
  <c r="F8" i="28" s="1"/>
  <c r="D36" i="29" s="1"/>
  <c r="D38" i="29" s="1"/>
  <c r="C8" i="28"/>
  <c r="M83" i="30"/>
  <c r="G84" i="30"/>
  <c r="H84" i="30" s="1"/>
  <c r="I84" i="30"/>
  <c r="J84" i="30" s="1"/>
  <c r="F7" i="28"/>
  <c r="C53" i="34"/>
  <c r="D114" i="28"/>
  <c r="H114" i="28"/>
  <c r="C19" i="31" s="1"/>
  <c r="D112" i="28"/>
  <c r="H112" i="28"/>
  <c r="D110" i="28"/>
  <c r="H110" i="28"/>
  <c r="D106" i="28"/>
  <c r="H106" i="28"/>
  <c r="D104" i="28"/>
  <c r="H104" i="28"/>
  <c r="D100" i="28"/>
  <c r="H100" i="28"/>
  <c r="C18" i="31" s="1"/>
  <c r="B55" i="34" s="1"/>
  <c r="D98" i="28"/>
  <c r="H98" i="28"/>
  <c r="C28" i="31" s="1"/>
  <c r="P273" i="30"/>
  <c r="G227" i="30"/>
  <c r="H227" i="30" s="1"/>
  <c r="I227" i="30"/>
  <c r="J227" i="30" s="1"/>
  <c r="L258" i="30"/>
  <c r="K258" i="30"/>
  <c r="K234" i="30"/>
  <c r="L234" i="30"/>
  <c r="G243" i="30"/>
  <c r="H243" i="30" s="1"/>
  <c r="I243" i="30"/>
  <c r="J243" i="30" s="1"/>
  <c r="P265" i="30"/>
  <c r="G267" i="30"/>
  <c r="H267" i="30"/>
  <c r="I267" i="30"/>
  <c r="J267" i="30"/>
  <c r="G275" i="30"/>
  <c r="H275" i="30"/>
  <c r="M274" i="30"/>
  <c r="I275" i="30"/>
  <c r="J275" i="30" s="1"/>
  <c r="P249" i="30"/>
  <c r="L226" i="30"/>
  <c r="M226" i="30"/>
  <c r="K226" i="30"/>
  <c r="G259" i="30"/>
  <c r="H259" i="30" s="1"/>
  <c r="I259" i="30"/>
  <c r="J259" i="30" s="1"/>
  <c r="M258" i="30"/>
  <c r="P258" i="30" s="1"/>
  <c r="M234" i="30"/>
  <c r="P234" i="30" s="1"/>
  <c r="I235" i="30"/>
  <c r="J235" i="30" s="1"/>
  <c r="G235" i="30"/>
  <c r="H235" i="30" s="1"/>
  <c r="K242" i="30"/>
  <c r="L242" i="30"/>
  <c r="M242" i="30"/>
  <c r="L266" i="30"/>
  <c r="M266" i="30"/>
  <c r="K266" i="30"/>
  <c r="P257" i="30"/>
  <c r="G192" i="30"/>
  <c r="H192" i="30"/>
  <c r="I192" i="30"/>
  <c r="J192" i="30"/>
  <c r="M44" i="30"/>
  <c r="P44" i="30"/>
  <c r="L98" i="30"/>
  <c r="K98" i="30"/>
  <c r="G99" i="30"/>
  <c r="H99" i="30"/>
  <c r="I99" i="30"/>
  <c r="J99" i="30"/>
  <c r="M98" i="30"/>
  <c r="P98" i="30"/>
  <c r="I45" i="30"/>
  <c r="J45" i="30"/>
  <c r="G45" i="30"/>
  <c r="H45" i="30"/>
  <c r="F35" i="30"/>
  <c r="F38" i="30"/>
  <c r="F42" i="30"/>
  <c r="F39" i="30"/>
  <c r="G35" i="30"/>
  <c r="H35" i="30"/>
  <c r="O35" i="30"/>
  <c r="F40" i="30"/>
  <c r="F41" i="30"/>
  <c r="F37" i="30"/>
  <c r="F36" i="30"/>
  <c r="G22" i="31"/>
  <c r="C155" i="30"/>
  <c r="F22" i="31"/>
  <c r="F62" i="30"/>
  <c r="F66" i="30"/>
  <c r="G61" i="30"/>
  <c r="H61" i="30"/>
  <c r="O61" i="30"/>
  <c r="F65" i="30"/>
  <c r="F61" i="30"/>
  <c r="F64" i="30"/>
  <c r="F68" i="30"/>
  <c r="F63" i="30"/>
  <c r="F67" i="30"/>
  <c r="G23" i="31"/>
  <c r="F23" i="31"/>
  <c r="C169" i="30"/>
  <c r="F145" i="30"/>
  <c r="F149" i="30"/>
  <c r="F153" i="30"/>
  <c r="G141" i="30"/>
  <c r="H141" i="30" s="1"/>
  <c r="F142" i="30"/>
  <c r="F146" i="30"/>
  <c r="F150" i="30"/>
  <c r="F154" i="30"/>
  <c r="F143" i="30"/>
  <c r="F147" i="30"/>
  <c r="F151" i="30"/>
  <c r="F141" i="30"/>
  <c r="F144" i="30"/>
  <c r="F148" i="30"/>
  <c r="F152" i="30"/>
  <c r="O141" i="30"/>
  <c r="G13" i="30"/>
  <c r="H13" i="30" s="1"/>
  <c r="I13" i="30"/>
  <c r="J13" i="30" s="1"/>
  <c r="K13" i="30" s="1"/>
  <c r="K12" i="30"/>
  <c r="L12" i="30"/>
  <c r="M12" i="30"/>
  <c r="C20" i="31"/>
  <c r="F20" i="31" s="1"/>
  <c r="F15" i="31"/>
  <c r="C69" i="30"/>
  <c r="G15" i="31"/>
  <c r="P83" i="30"/>
  <c r="F18" i="31"/>
  <c r="G18" i="31"/>
  <c r="C105" i="30"/>
  <c r="P266" i="30"/>
  <c r="P242" i="30"/>
  <c r="P226" i="30"/>
  <c r="K192" i="30"/>
  <c r="L192" i="30"/>
  <c r="P274" i="30"/>
  <c r="K267" i="30"/>
  <c r="L267" i="30"/>
  <c r="M267" i="30" s="1"/>
  <c r="P267" i="30" s="1"/>
  <c r="M192" i="30"/>
  <c r="P192" i="30"/>
  <c r="G193" i="30"/>
  <c r="H193" i="30"/>
  <c r="I193" i="30"/>
  <c r="J193" i="30"/>
  <c r="G276" i="30"/>
  <c r="H276" i="30" s="1"/>
  <c r="I276" i="30"/>
  <c r="J276" i="30" s="1"/>
  <c r="I268" i="30"/>
  <c r="J268" i="30" s="1"/>
  <c r="G268" i="30"/>
  <c r="H268" i="30" s="1"/>
  <c r="G46" i="30"/>
  <c r="H46" i="30" s="1"/>
  <c r="I46" i="30"/>
  <c r="J46" i="30" s="1"/>
  <c r="K99" i="30"/>
  <c r="L99" i="30"/>
  <c r="M99" i="30"/>
  <c r="P99" i="30" s="1"/>
  <c r="K45" i="30"/>
  <c r="L45" i="30"/>
  <c r="M45" i="30"/>
  <c r="P45" i="30" s="1"/>
  <c r="G100" i="30"/>
  <c r="H100" i="30" s="1"/>
  <c r="I100" i="30"/>
  <c r="J100" i="30" s="1"/>
  <c r="F171" i="30"/>
  <c r="F175" i="30"/>
  <c r="F179" i="30"/>
  <c r="F169" i="30"/>
  <c r="F172" i="30"/>
  <c r="F176" i="30"/>
  <c r="F180" i="30"/>
  <c r="F173" i="30"/>
  <c r="F177" i="30"/>
  <c r="F181" i="30"/>
  <c r="G169" i="30"/>
  <c r="H169" i="30" s="1"/>
  <c r="F170" i="30"/>
  <c r="F174" i="30"/>
  <c r="F178" i="30"/>
  <c r="F182" i="30"/>
  <c r="O169" i="30"/>
  <c r="G62" i="30"/>
  <c r="H62" i="30"/>
  <c r="I62" i="30"/>
  <c r="J62" i="30"/>
  <c r="M61" i="30"/>
  <c r="P61" i="30"/>
  <c r="F157" i="30"/>
  <c r="F161" i="30"/>
  <c r="F165" i="30"/>
  <c r="F155" i="30"/>
  <c r="F158" i="30"/>
  <c r="F162" i="30"/>
  <c r="F166" i="30"/>
  <c r="F159" i="30"/>
  <c r="F163" i="30"/>
  <c r="F167" i="30"/>
  <c r="G155" i="30"/>
  <c r="H155" i="30"/>
  <c r="F156" i="30"/>
  <c r="F160" i="30"/>
  <c r="F164" i="30"/>
  <c r="F168" i="30"/>
  <c r="O155" i="30"/>
  <c r="I36" i="30"/>
  <c r="J36" i="30" s="1"/>
  <c r="G36" i="30"/>
  <c r="H36" i="30" s="1"/>
  <c r="M35" i="30"/>
  <c r="P35" i="30" s="1"/>
  <c r="P12" i="30"/>
  <c r="L13" i="30"/>
  <c r="C127" i="30"/>
  <c r="F69" i="30"/>
  <c r="F72" i="30"/>
  <c r="F76" i="30"/>
  <c r="F80" i="30"/>
  <c r="G69" i="30"/>
  <c r="H69" i="30"/>
  <c r="F71" i="30"/>
  <c r="F75" i="30"/>
  <c r="F79" i="30"/>
  <c r="F74" i="30"/>
  <c r="F82" i="30"/>
  <c r="F73" i="30"/>
  <c r="F81" i="30"/>
  <c r="F70" i="30"/>
  <c r="F78" i="30"/>
  <c r="F77" i="30"/>
  <c r="F106" i="30"/>
  <c r="F110" i="30"/>
  <c r="F114" i="30"/>
  <c r="F118" i="30"/>
  <c r="F109" i="30"/>
  <c r="F113" i="30"/>
  <c r="F117" i="30"/>
  <c r="F105" i="30"/>
  <c r="F108" i="30"/>
  <c r="F112" i="30"/>
  <c r="F116" i="30"/>
  <c r="G105" i="30"/>
  <c r="H105" i="30" s="1"/>
  <c r="F107" i="30"/>
  <c r="F111" i="30"/>
  <c r="F115" i="30"/>
  <c r="F129" i="30"/>
  <c r="F133" i="30"/>
  <c r="F137" i="30"/>
  <c r="F127" i="30"/>
  <c r="F130" i="30"/>
  <c r="F134" i="30"/>
  <c r="F138" i="30"/>
  <c r="G127" i="30"/>
  <c r="H127" i="30" s="1"/>
  <c r="F131" i="30"/>
  <c r="F135" i="30"/>
  <c r="F139" i="30"/>
  <c r="F128" i="30"/>
  <c r="F132" i="30"/>
  <c r="F136" i="30"/>
  <c r="F140" i="30"/>
  <c r="G277" i="30"/>
  <c r="H277" i="30" s="1"/>
  <c r="I277" i="30"/>
  <c r="J277" i="30" s="1"/>
  <c r="K193" i="30"/>
  <c r="L193" i="30"/>
  <c r="L268" i="30"/>
  <c r="M268" i="30"/>
  <c r="K268" i="30"/>
  <c r="K276" i="30"/>
  <c r="L276" i="30"/>
  <c r="M276" i="30"/>
  <c r="M193" i="30"/>
  <c r="P193" i="30"/>
  <c r="G194" i="30"/>
  <c r="H194" i="30"/>
  <c r="I194" i="30"/>
  <c r="J194" i="30"/>
  <c r="K100" i="30"/>
  <c r="L100" i="30"/>
  <c r="M100" i="30" s="1"/>
  <c r="P100" i="30" s="1"/>
  <c r="I101" i="30"/>
  <c r="J101" i="30"/>
  <c r="G101" i="30"/>
  <c r="H101" i="30"/>
  <c r="K46" i="30"/>
  <c r="L46" i="30"/>
  <c r="M46" i="30" s="1"/>
  <c r="P46" i="30" s="1"/>
  <c r="I47" i="30"/>
  <c r="J47" i="30"/>
  <c r="G47" i="30"/>
  <c r="H47" i="30"/>
  <c r="L36" i="30"/>
  <c r="K36" i="30"/>
  <c r="G156" i="30"/>
  <c r="H156" i="30"/>
  <c r="I156" i="30"/>
  <c r="J156" i="30"/>
  <c r="M155" i="30"/>
  <c r="P155" i="30"/>
  <c r="G63" i="30"/>
  <c r="H63" i="30"/>
  <c r="I63" i="30"/>
  <c r="J63" i="30"/>
  <c r="G37" i="30"/>
  <c r="H37" i="30"/>
  <c r="M36" i="30"/>
  <c r="I37" i="30"/>
  <c r="J37" i="30" s="1"/>
  <c r="L37" i="30" s="1"/>
  <c r="K62" i="30"/>
  <c r="L62" i="30"/>
  <c r="M62" i="30" s="1"/>
  <c r="P62" i="30" s="1"/>
  <c r="G170" i="30"/>
  <c r="H170" i="30"/>
  <c r="I170" i="30"/>
  <c r="J170" i="30"/>
  <c r="I70" i="30"/>
  <c r="J70" i="30" s="1"/>
  <c r="K70" i="30" s="1"/>
  <c r="G70" i="30"/>
  <c r="H70" i="30" s="1"/>
  <c r="I71" i="30" s="1"/>
  <c r="J71" i="30" s="1"/>
  <c r="M127" i="30"/>
  <c r="P127" i="30" s="1"/>
  <c r="G128" i="30"/>
  <c r="H128" i="30" s="1"/>
  <c r="G129" i="30" s="1"/>
  <c r="H129" i="30" s="1"/>
  <c r="I128" i="30"/>
  <c r="J128" i="30" s="1"/>
  <c r="G106" i="30"/>
  <c r="H106" i="30"/>
  <c r="I106" i="30"/>
  <c r="J106" i="30"/>
  <c r="M105" i="30"/>
  <c r="P105" i="30"/>
  <c r="P268" i="30"/>
  <c r="P276" i="30"/>
  <c r="I195" i="30"/>
  <c r="J195" i="30"/>
  <c r="G195" i="30"/>
  <c r="H195" i="30"/>
  <c r="G278" i="30"/>
  <c r="H278" i="30"/>
  <c r="I278" i="30"/>
  <c r="J278" i="30"/>
  <c r="K194" i="30"/>
  <c r="L194" i="30"/>
  <c r="M194" i="30" s="1"/>
  <c r="L277" i="30"/>
  <c r="M277" i="30" s="1"/>
  <c r="P277" i="30" s="1"/>
  <c r="K277" i="30"/>
  <c r="L47" i="30"/>
  <c r="K47" i="30"/>
  <c r="I102" i="30"/>
  <c r="J102" i="30" s="1"/>
  <c r="G102" i="30"/>
  <c r="H102" i="30" s="1"/>
  <c r="M47" i="30"/>
  <c r="P47" i="30" s="1"/>
  <c r="I48" i="30"/>
  <c r="J48" i="30" s="1"/>
  <c r="G48" i="30"/>
  <c r="H48" i="30" s="1"/>
  <c r="K101" i="30"/>
  <c r="L101" i="30"/>
  <c r="M101" i="30"/>
  <c r="P101" i="30" s="1"/>
  <c r="G171" i="30"/>
  <c r="H171" i="30" s="1"/>
  <c r="I171" i="30"/>
  <c r="J171" i="30" s="1"/>
  <c r="P36" i="30"/>
  <c r="K63" i="30"/>
  <c r="L63" i="30"/>
  <c r="M63" i="30" s="1"/>
  <c r="P63" i="30" s="1"/>
  <c r="G157" i="30"/>
  <c r="H157" i="30"/>
  <c r="I157" i="30"/>
  <c r="J157" i="30"/>
  <c r="L170" i="30"/>
  <c r="M170" i="30"/>
  <c r="K170" i="30"/>
  <c r="M37" i="30"/>
  <c r="G38" i="30"/>
  <c r="H38" i="30"/>
  <c r="I38" i="30"/>
  <c r="J38" i="30"/>
  <c r="G64" i="30"/>
  <c r="H64" i="30" s="1"/>
  <c r="I64" i="30"/>
  <c r="J64" i="30" s="1"/>
  <c r="L156" i="30"/>
  <c r="M156" i="30" s="1"/>
  <c r="K156" i="30"/>
  <c r="L70" i="30"/>
  <c r="G71" i="30"/>
  <c r="H71" i="30" s="1"/>
  <c r="M70" i="30"/>
  <c r="G107" i="30"/>
  <c r="H107" i="30"/>
  <c r="I107" i="30"/>
  <c r="J107" i="30"/>
  <c r="L106" i="30"/>
  <c r="M106" i="30"/>
  <c r="K106" i="30"/>
  <c r="K128" i="30"/>
  <c r="L128" i="30"/>
  <c r="M128" i="30"/>
  <c r="P194" i="30"/>
  <c r="G279" i="30"/>
  <c r="H279" i="30"/>
  <c r="I279" i="30"/>
  <c r="J279" i="30"/>
  <c r="K195" i="30"/>
  <c r="L195" i="30"/>
  <c r="K278" i="30"/>
  <c r="L278" i="30"/>
  <c r="M278" i="30" s="1"/>
  <c r="P278" i="30" s="1"/>
  <c r="M195" i="30"/>
  <c r="G196" i="30"/>
  <c r="H196" i="30"/>
  <c r="I196" i="30"/>
  <c r="J196" i="30"/>
  <c r="G49" i="30"/>
  <c r="H49" i="30"/>
  <c r="I49" i="30"/>
  <c r="J49" i="30"/>
  <c r="L48" i="30"/>
  <c r="M48" i="30"/>
  <c r="P48" i="30" s="1"/>
  <c r="K48" i="30"/>
  <c r="I103" i="30"/>
  <c r="J103" i="30"/>
  <c r="G103" i="30"/>
  <c r="H103" i="30"/>
  <c r="L102" i="30"/>
  <c r="M102" i="30"/>
  <c r="P102" i="30" s="1"/>
  <c r="K102" i="30"/>
  <c r="P156" i="30"/>
  <c r="P170" i="30"/>
  <c r="P37" i="30"/>
  <c r="G65" i="30"/>
  <c r="H65" i="30" s="1"/>
  <c r="I65" i="30"/>
  <c r="J65" i="30" s="1"/>
  <c r="G39" i="30"/>
  <c r="H39" i="30" s="1"/>
  <c r="I39" i="30"/>
  <c r="J39" i="30" s="1"/>
  <c r="L157" i="30"/>
  <c r="M157" i="30" s="1"/>
  <c r="P157" i="30" s="1"/>
  <c r="K157" i="30"/>
  <c r="K171" i="30"/>
  <c r="L171" i="30"/>
  <c r="L64" i="30"/>
  <c r="M64" i="30"/>
  <c r="K64" i="30"/>
  <c r="L38" i="30"/>
  <c r="M38" i="30" s="1"/>
  <c r="P38" i="30" s="1"/>
  <c r="K38" i="30"/>
  <c r="G158" i="30"/>
  <c r="H158" i="30"/>
  <c r="I158" i="30"/>
  <c r="J158" i="30"/>
  <c r="M171" i="30"/>
  <c r="G172" i="30"/>
  <c r="H172" i="30" s="1"/>
  <c r="I172" i="30"/>
  <c r="J172" i="30" s="1"/>
  <c r="G72" i="30"/>
  <c r="H72" i="30" s="1"/>
  <c r="I72" i="30"/>
  <c r="J72" i="30" s="1"/>
  <c r="P128" i="30"/>
  <c r="P106" i="30"/>
  <c r="K107" i="30"/>
  <c r="L107" i="30"/>
  <c r="M107" i="30"/>
  <c r="G108" i="30"/>
  <c r="H108" i="30"/>
  <c r="I108" i="30"/>
  <c r="J108" i="30"/>
  <c r="K196" i="30"/>
  <c r="L196" i="30"/>
  <c r="K279" i="30"/>
  <c r="L279" i="30"/>
  <c r="M279" i="30"/>
  <c r="G280" i="30"/>
  <c r="H280" i="30"/>
  <c r="I280" i="30"/>
  <c r="J280" i="30"/>
  <c r="P195" i="30"/>
  <c r="G197" i="30"/>
  <c r="H197" i="30" s="1"/>
  <c r="I197" i="30"/>
  <c r="J197" i="30" s="1"/>
  <c r="M196" i="30"/>
  <c r="G104" i="30"/>
  <c r="H104" i="30"/>
  <c r="I104" i="30"/>
  <c r="J104" i="30"/>
  <c r="L103" i="30"/>
  <c r="M103" i="30"/>
  <c r="P103" i="30" s="1"/>
  <c r="K103" i="30"/>
  <c r="K49" i="30"/>
  <c r="L49" i="30"/>
  <c r="M49" i="30" s="1"/>
  <c r="P49" i="30" s="1"/>
  <c r="I50" i="30"/>
  <c r="J50" i="30"/>
  <c r="G50" i="30"/>
  <c r="H50" i="30"/>
  <c r="P64" i="30"/>
  <c r="P171" i="30"/>
  <c r="I159" i="30"/>
  <c r="J159" i="30"/>
  <c r="G159" i="30"/>
  <c r="H159" i="30"/>
  <c r="K158" i="30"/>
  <c r="L158" i="30"/>
  <c r="M158" i="30"/>
  <c r="P107" i="30"/>
  <c r="L108" i="30"/>
  <c r="M108" i="30" s="1"/>
  <c r="P108" i="30" s="1"/>
  <c r="K108" i="30"/>
  <c r="G109" i="30"/>
  <c r="H109" i="30" s="1"/>
  <c r="G110" i="30" s="1"/>
  <c r="H110" i="30" s="1"/>
  <c r="I109" i="30"/>
  <c r="J109" i="30" s="1"/>
  <c r="P279" i="30"/>
  <c r="P196" i="30"/>
  <c r="K280" i="30"/>
  <c r="L280" i="30"/>
  <c r="M280" i="30"/>
  <c r="P280" i="30" s="1"/>
  <c r="L50" i="30"/>
  <c r="M50" i="30" s="1"/>
  <c r="K50" i="30"/>
  <c r="K104" i="30"/>
  <c r="L104" i="30"/>
  <c r="M104" i="30" s="1"/>
  <c r="P104" i="30" s="1"/>
  <c r="P158" i="30"/>
  <c r="G160" i="30"/>
  <c r="H160" i="30" s="1"/>
  <c r="G161" i="30" s="1"/>
  <c r="H161" i="30" s="1"/>
  <c r="I160" i="30"/>
  <c r="J160" i="30" s="1"/>
  <c r="L160" i="30" s="1"/>
  <c r="K159" i="30"/>
  <c r="L159" i="30"/>
  <c r="M159" i="30" s="1"/>
  <c r="P159" i="30" s="1"/>
  <c r="I110" i="30"/>
  <c r="J110" i="30" s="1"/>
  <c r="K110" i="30" s="1"/>
  <c r="N43" i="30"/>
  <c r="H10" i="31" s="1"/>
  <c r="M10" i="31" s="1"/>
  <c r="P50" i="30"/>
  <c r="K160" i="30"/>
  <c r="I161" i="30"/>
  <c r="J161" i="30" s="1"/>
  <c r="L161" i="30" s="1"/>
  <c r="L110" i="30"/>
  <c r="I10" i="31"/>
  <c r="J10" i="31" s="1"/>
  <c r="K10" i="31" s="1"/>
  <c r="K161" i="30"/>
  <c r="O83" i="30"/>
  <c r="O69" i="30"/>
  <c r="O105" i="30"/>
  <c r="O127" i="30"/>
  <c r="C78" i="34"/>
  <c r="M45" i="34"/>
  <c r="C77" i="34" s="1"/>
  <c r="C62" i="34"/>
  <c r="M44" i="34"/>
  <c r="C61" i="34" s="1"/>
  <c r="C50" i="34"/>
  <c r="M27" i="34"/>
  <c r="C49" i="34"/>
  <c r="M29" i="34"/>
  <c r="F49" i="34"/>
  <c r="C69" i="34"/>
  <c r="M28" i="34"/>
  <c r="C74" i="34"/>
  <c r="C56" i="34"/>
  <c r="C75" i="34"/>
  <c r="N10" i="31" l="1"/>
  <c r="O10" i="31"/>
  <c r="C11" i="32"/>
  <c r="M161" i="30"/>
  <c r="G162" i="30"/>
  <c r="H162" i="30" s="1"/>
  <c r="I162" i="30"/>
  <c r="J162" i="30" s="1"/>
  <c r="P161" i="30"/>
  <c r="G111" i="30"/>
  <c r="H111" i="30" s="1"/>
  <c r="I111" i="30"/>
  <c r="J111" i="30" s="1"/>
  <c r="M110" i="30"/>
  <c r="P110" i="30" s="1"/>
  <c r="M160" i="30"/>
  <c r="L109" i="30"/>
  <c r="M109" i="30" s="1"/>
  <c r="K109" i="30"/>
  <c r="K197" i="30"/>
  <c r="L197" i="30"/>
  <c r="G73" i="30"/>
  <c r="H73" i="30" s="1"/>
  <c r="I73" i="30"/>
  <c r="J73" i="30" s="1"/>
  <c r="I173" i="30"/>
  <c r="J173" i="30" s="1"/>
  <c r="G173" i="30"/>
  <c r="H173" i="30" s="1"/>
  <c r="G40" i="30"/>
  <c r="H40" i="30" s="1"/>
  <c r="I40" i="30"/>
  <c r="J40" i="30" s="1"/>
  <c r="G66" i="30"/>
  <c r="H66" i="30" s="1"/>
  <c r="I66" i="30"/>
  <c r="J66" i="30" s="1"/>
  <c r="Q43" i="30"/>
  <c r="P160" i="30"/>
  <c r="P109" i="30"/>
  <c r="M197" i="30"/>
  <c r="P197" i="30" s="1"/>
  <c r="G198" i="30"/>
  <c r="H198" i="30" s="1"/>
  <c r="I198" i="30"/>
  <c r="J198" i="30" s="1"/>
  <c r="K72" i="30"/>
  <c r="L72" i="30"/>
  <c r="M72" i="30" s="1"/>
  <c r="P72" i="30" s="1"/>
  <c r="L172" i="30"/>
  <c r="M172" i="30" s="1"/>
  <c r="P172" i="30" s="1"/>
  <c r="K172" i="30"/>
  <c r="L39" i="30"/>
  <c r="M39" i="30" s="1"/>
  <c r="K39" i="30"/>
  <c r="L65" i="30"/>
  <c r="M65" i="30" s="1"/>
  <c r="K65" i="30"/>
  <c r="G130" i="30"/>
  <c r="H130" i="30" s="1"/>
  <c r="I130" i="30"/>
  <c r="J130" i="30" s="1"/>
  <c r="K71" i="30"/>
  <c r="L71" i="30"/>
  <c r="M71" i="30" s="1"/>
  <c r="P71" i="30" s="1"/>
  <c r="I129" i="30"/>
  <c r="J129" i="30" s="1"/>
  <c r="K37" i="30"/>
  <c r="P70" i="30"/>
  <c r="G269" i="30"/>
  <c r="H269" i="30" s="1"/>
  <c r="I269" i="30"/>
  <c r="J269" i="30" s="1"/>
  <c r="M13" i="30"/>
  <c r="G14" i="30"/>
  <c r="H14" i="30" s="1"/>
  <c r="I14" i="30"/>
  <c r="J14" i="30" s="1"/>
  <c r="I236" i="30"/>
  <c r="J236" i="30" s="1"/>
  <c r="G236" i="30"/>
  <c r="H236" i="30" s="1"/>
  <c r="K259" i="30"/>
  <c r="L259" i="30"/>
  <c r="L275" i="30"/>
  <c r="M275" i="30" s="1"/>
  <c r="K275" i="30"/>
  <c r="G244" i="30"/>
  <c r="H244" i="30" s="1"/>
  <c r="I244" i="30"/>
  <c r="J244" i="30" s="1"/>
  <c r="G228" i="30"/>
  <c r="H228" i="30" s="1"/>
  <c r="I228" i="30"/>
  <c r="J228" i="30" s="1"/>
  <c r="B78" i="34"/>
  <c r="B77" i="34" s="1"/>
  <c r="D77" i="34" s="1"/>
  <c r="F28" i="31"/>
  <c r="C215" i="30"/>
  <c r="G28" i="31"/>
  <c r="F19" i="31"/>
  <c r="G19" i="31"/>
  <c r="C119" i="30"/>
  <c r="B75" i="34"/>
  <c r="B74" i="34" s="1"/>
  <c r="D74" i="34" s="1"/>
  <c r="L84" i="30"/>
  <c r="K84" i="30"/>
  <c r="G142" i="30"/>
  <c r="H142" i="30" s="1"/>
  <c r="I142" i="30"/>
  <c r="J142" i="30" s="1"/>
  <c r="K235" i="30"/>
  <c r="L235" i="30"/>
  <c r="M235" i="30" s="1"/>
  <c r="P235" i="30" s="1"/>
  <c r="G260" i="30"/>
  <c r="H260" i="30" s="1"/>
  <c r="I260" i="30"/>
  <c r="J260" i="30" s="1"/>
  <c r="M259" i="30"/>
  <c r="P259" i="30" s="1"/>
  <c r="K243" i="30"/>
  <c r="L243" i="30"/>
  <c r="M243" i="30" s="1"/>
  <c r="P243" i="30" s="1"/>
  <c r="L227" i="30"/>
  <c r="M227" i="30" s="1"/>
  <c r="P227" i="30" s="1"/>
  <c r="K227" i="30"/>
  <c r="G85" i="30"/>
  <c r="H85" i="30" s="1"/>
  <c r="I85" i="30"/>
  <c r="J85" i="30" s="1"/>
  <c r="M84" i="30"/>
  <c r="P84" i="30"/>
  <c r="B49" i="34"/>
  <c r="E49" i="34" s="1"/>
  <c r="G20" i="31"/>
  <c r="D8" i="28"/>
  <c r="M27" i="30"/>
  <c r="G28" i="30"/>
  <c r="H28" i="30" s="1"/>
  <c r="C199" i="30"/>
  <c r="G26" i="31"/>
  <c r="B62" i="34"/>
  <c r="C13" i="31"/>
  <c r="C13" i="29"/>
  <c r="F5" i="29"/>
  <c r="F13" i="29" s="1"/>
  <c r="L207" i="30"/>
  <c r="L191" i="30"/>
  <c r="M191" i="30" s="1"/>
  <c r="L169" i="30"/>
  <c r="M169" i="30" s="1"/>
  <c r="L141" i="30"/>
  <c r="M141" i="30" s="1"/>
  <c r="L119" i="30"/>
  <c r="L97" i="30"/>
  <c r="M97" i="30" s="1"/>
  <c r="L69" i="30"/>
  <c r="M69" i="30" s="1"/>
  <c r="L53" i="30"/>
  <c r="D13" i="29"/>
  <c r="B70" i="34"/>
  <c r="B65" i="34"/>
  <c r="C183" i="30"/>
  <c r="G250" i="30"/>
  <c r="H250" i="30" s="1"/>
  <c r="I250" i="30"/>
  <c r="J250" i="30" s="1"/>
  <c r="K241" i="30"/>
  <c r="L241" i="30" s="1"/>
  <c r="M241" i="30" s="1"/>
  <c r="K225" i="30"/>
  <c r="L225" i="30"/>
  <c r="M225" i="30" s="1"/>
  <c r="K233" i="30"/>
  <c r="L233" i="30" s="1"/>
  <c r="M233" i="30" s="1"/>
  <c r="F8" i="29"/>
  <c r="F6" i="29"/>
  <c r="F7" i="29"/>
  <c r="H89" i="29"/>
  <c r="C27" i="31" s="1"/>
  <c r="C19" i="30"/>
  <c r="B68" i="34" l="1"/>
  <c r="G27" i="31"/>
  <c r="F27" i="31"/>
  <c r="C207" i="30"/>
  <c r="P97" i="30"/>
  <c r="Q97" i="30" s="1"/>
  <c r="N97" i="30"/>
  <c r="H17" i="31" s="1"/>
  <c r="P141" i="30"/>
  <c r="P241" i="30"/>
  <c r="P65" i="30"/>
  <c r="P39" i="30"/>
  <c r="P233" i="30"/>
  <c r="P225" i="30"/>
  <c r="O19" i="30"/>
  <c r="F24" i="30"/>
  <c r="F20" i="30"/>
  <c r="F19" i="30"/>
  <c r="F23" i="30"/>
  <c r="F26" i="30"/>
  <c r="F22" i="30"/>
  <c r="G19" i="30"/>
  <c r="H19" i="30" s="1"/>
  <c r="F21" i="30"/>
  <c r="F25" i="30"/>
  <c r="K250" i="30"/>
  <c r="L250" i="30"/>
  <c r="F187" i="30"/>
  <c r="F186" i="30"/>
  <c r="F184" i="30"/>
  <c r="F185" i="30"/>
  <c r="G183" i="30"/>
  <c r="H183" i="30" s="1"/>
  <c r="F183" i="30"/>
  <c r="F189" i="30"/>
  <c r="O183" i="30"/>
  <c r="F190" i="30"/>
  <c r="F188" i="30"/>
  <c r="B71" i="34"/>
  <c r="B72" i="34"/>
  <c r="P191" i="30"/>
  <c r="F13" i="31"/>
  <c r="G13" i="31"/>
  <c r="C53" i="30"/>
  <c r="I29" i="30"/>
  <c r="J29" i="30" s="1"/>
  <c r="G29" i="30"/>
  <c r="H29" i="30" s="1"/>
  <c r="M28" i="30"/>
  <c r="P28" i="30"/>
  <c r="G86" i="30"/>
  <c r="H86" i="30" s="1"/>
  <c r="I86" i="30"/>
  <c r="J86" i="30" s="1"/>
  <c r="L260" i="30"/>
  <c r="K260" i="30"/>
  <c r="G143" i="30"/>
  <c r="H143" i="30" s="1"/>
  <c r="I143" i="30"/>
  <c r="J143" i="30" s="1"/>
  <c r="L228" i="30"/>
  <c r="K228" i="30"/>
  <c r="I245" i="30"/>
  <c r="J245" i="30" s="1"/>
  <c r="G245" i="30"/>
  <c r="H245" i="30" s="1"/>
  <c r="I237" i="30"/>
  <c r="J237" i="30" s="1"/>
  <c r="G237" i="30"/>
  <c r="H237" i="30" s="1"/>
  <c r="L14" i="30"/>
  <c r="K14" i="30"/>
  <c r="P13" i="30"/>
  <c r="G270" i="30"/>
  <c r="H270" i="30" s="1"/>
  <c r="I270" i="30"/>
  <c r="J270" i="30" s="1"/>
  <c r="L130" i="30"/>
  <c r="K130" i="30"/>
  <c r="G67" i="30"/>
  <c r="H67" i="30" s="1"/>
  <c r="I67" i="30"/>
  <c r="J67" i="30" s="1"/>
  <c r="G41" i="30"/>
  <c r="H41" i="30" s="1"/>
  <c r="I41" i="30"/>
  <c r="J41" i="30" s="1"/>
  <c r="K173" i="30"/>
  <c r="L173" i="30"/>
  <c r="G74" i="30"/>
  <c r="H74" i="30" s="1"/>
  <c r="I74" i="30"/>
  <c r="J74" i="30" s="1"/>
  <c r="L111" i="30"/>
  <c r="K111" i="30"/>
  <c r="G163" i="30"/>
  <c r="H163" i="30" s="1"/>
  <c r="I163" i="30"/>
  <c r="J163" i="30" s="1"/>
  <c r="D49" i="34"/>
  <c r="G11" i="32"/>
  <c r="N11" i="32" s="1"/>
  <c r="P10" i="31"/>
  <c r="E77" i="34"/>
  <c r="E74" i="34"/>
  <c r="G251" i="30"/>
  <c r="H251" i="30" s="1"/>
  <c r="I251" i="30"/>
  <c r="J251" i="30" s="1"/>
  <c r="M250" i="30"/>
  <c r="B61" i="34"/>
  <c r="P69" i="30"/>
  <c r="P169" i="30"/>
  <c r="O199" i="30"/>
  <c r="F200" i="30"/>
  <c r="F206" i="30"/>
  <c r="F199" i="30"/>
  <c r="G199" i="30"/>
  <c r="H199" i="30" s="1"/>
  <c r="F205" i="30"/>
  <c r="F204" i="30"/>
  <c r="F202" i="30"/>
  <c r="F203" i="30"/>
  <c r="F201" i="30"/>
  <c r="P27" i="30"/>
  <c r="L85" i="30"/>
  <c r="M85" i="30" s="1"/>
  <c r="K85" i="30"/>
  <c r="M260" i="30"/>
  <c r="I261" i="30"/>
  <c r="J261" i="30" s="1"/>
  <c r="G261" i="30"/>
  <c r="H261" i="30" s="1"/>
  <c r="P260" i="30"/>
  <c r="L142" i="30"/>
  <c r="M142" i="30" s="1"/>
  <c r="K142" i="30"/>
  <c r="F119" i="30"/>
  <c r="F125" i="30"/>
  <c r="F122" i="30"/>
  <c r="G119" i="30"/>
  <c r="H119" i="30" s="1"/>
  <c r="F120" i="30"/>
  <c r="F123" i="30"/>
  <c r="F121" i="30"/>
  <c r="F124" i="30"/>
  <c r="F126" i="30"/>
  <c r="O119" i="30"/>
  <c r="F219" i="30"/>
  <c r="G215" i="30"/>
  <c r="H215" i="30" s="1"/>
  <c r="F218" i="30"/>
  <c r="F217" i="30"/>
  <c r="F216" i="30"/>
  <c r="F221" i="30"/>
  <c r="F215" i="30"/>
  <c r="F222" i="30"/>
  <c r="F220" i="30"/>
  <c r="O215" i="30"/>
  <c r="I229" i="30"/>
  <c r="J229" i="30" s="1"/>
  <c r="G229" i="30"/>
  <c r="H229" i="30" s="1"/>
  <c r="M228" i="30"/>
  <c r="P228" i="30"/>
  <c r="K244" i="30"/>
  <c r="L244" i="30"/>
  <c r="M244" i="30" s="1"/>
  <c r="P275" i="30"/>
  <c r="Q273" i="30" s="1"/>
  <c r="N273" i="30"/>
  <c r="K236" i="30"/>
  <c r="L236" i="30"/>
  <c r="M236" i="30" s="1"/>
  <c r="G15" i="30"/>
  <c r="H15" i="30" s="1"/>
  <c r="I15" i="30"/>
  <c r="J15" i="30" s="1"/>
  <c r="M14" i="30"/>
  <c r="P14" i="30"/>
  <c r="K269" i="30"/>
  <c r="L269" i="30"/>
  <c r="M269" i="30" s="1"/>
  <c r="L129" i="30"/>
  <c r="M129" i="30" s="1"/>
  <c r="K129" i="30"/>
  <c r="G131" i="30"/>
  <c r="H131" i="30" s="1"/>
  <c r="I131" i="30"/>
  <c r="J131" i="30" s="1"/>
  <c r="M130" i="30"/>
  <c r="P130" i="30"/>
  <c r="L198" i="30"/>
  <c r="M198" i="30" s="1"/>
  <c r="K198" i="30"/>
  <c r="L66" i="30"/>
  <c r="M66" i="30" s="1"/>
  <c r="K66" i="30"/>
  <c r="K40" i="30"/>
  <c r="L40" i="30"/>
  <c r="M40" i="30" s="1"/>
  <c r="G174" i="30"/>
  <c r="H174" i="30" s="1"/>
  <c r="I174" i="30"/>
  <c r="J174" i="30" s="1"/>
  <c r="M173" i="30"/>
  <c r="L73" i="30"/>
  <c r="M73" i="30" s="1"/>
  <c r="K73" i="30"/>
  <c r="M111" i="30"/>
  <c r="G112" i="30"/>
  <c r="H112" i="30" s="1"/>
  <c r="I112" i="30"/>
  <c r="J112" i="30" s="1"/>
  <c r="P111" i="30"/>
  <c r="L162" i="30"/>
  <c r="M162" i="30" s="1"/>
  <c r="K162" i="30"/>
  <c r="M11" i="32"/>
  <c r="O11" i="32" s="1"/>
  <c r="J11" i="32"/>
  <c r="P162" i="30" l="1"/>
  <c r="P73" i="30"/>
  <c r="P40" i="30"/>
  <c r="P269" i="30"/>
  <c r="P244" i="30"/>
  <c r="P66" i="30"/>
  <c r="N191" i="30"/>
  <c r="H25" i="31" s="1"/>
  <c r="P198" i="30"/>
  <c r="P142" i="30"/>
  <c r="P85" i="30"/>
  <c r="P236" i="30"/>
  <c r="G113" i="30"/>
  <c r="H113" i="30" s="1"/>
  <c r="I113" i="30"/>
  <c r="J113" i="30" s="1"/>
  <c r="L112" i="30"/>
  <c r="M112" i="30" s="1"/>
  <c r="K112" i="30"/>
  <c r="P173" i="30"/>
  <c r="K174" i="30"/>
  <c r="L174" i="30"/>
  <c r="G132" i="30"/>
  <c r="H132" i="30" s="1"/>
  <c r="I132" i="30"/>
  <c r="J132" i="30" s="1"/>
  <c r="P129" i="30"/>
  <c r="G16" i="30"/>
  <c r="H16" i="30" s="1"/>
  <c r="I16" i="30"/>
  <c r="J16" i="30" s="1"/>
  <c r="L229" i="30"/>
  <c r="K229" i="30"/>
  <c r="G262" i="30"/>
  <c r="H262" i="30" s="1"/>
  <c r="I262" i="30"/>
  <c r="J262" i="30" s="1"/>
  <c r="E61" i="34"/>
  <c r="D61" i="34"/>
  <c r="L251" i="30"/>
  <c r="K251" i="30"/>
  <c r="G252" i="30"/>
  <c r="H252" i="30" s="1"/>
  <c r="I252" i="30"/>
  <c r="J252" i="30" s="1"/>
  <c r="M251" i="30"/>
  <c r="P251" i="30" s="1"/>
  <c r="L163" i="30"/>
  <c r="K163" i="30"/>
  <c r="K74" i="30"/>
  <c r="L74" i="30"/>
  <c r="I42" i="30"/>
  <c r="J42" i="30" s="1"/>
  <c r="G42" i="30"/>
  <c r="H42" i="30" s="1"/>
  <c r="L67" i="30"/>
  <c r="K67" i="30"/>
  <c r="L270" i="30"/>
  <c r="K270" i="30"/>
  <c r="K237" i="30"/>
  <c r="L237" i="30"/>
  <c r="K143" i="30"/>
  <c r="L143" i="30"/>
  <c r="K86" i="30"/>
  <c r="L86" i="30"/>
  <c r="L29" i="30"/>
  <c r="K29" i="30"/>
  <c r="I20" i="30"/>
  <c r="J20" i="30" s="1"/>
  <c r="M19" i="30"/>
  <c r="G20" i="30"/>
  <c r="H20" i="30" s="1"/>
  <c r="P19" i="30"/>
  <c r="G207" i="30"/>
  <c r="H207" i="30" s="1"/>
  <c r="O207" i="30"/>
  <c r="F211" i="30"/>
  <c r="F207" i="30"/>
  <c r="F210" i="30"/>
  <c r="F214" i="30"/>
  <c r="F209" i="30"/>
  <c r="F213" i="30"/>
  <c r="F208" i="30"/>
  <c r="F212" i="30"/>
  <c r="M174" i="30"/>
  <c r="I175" i="30"/>
  <c r="J175" i="30" s="1"/>
  <c r="P174" i="30"/>
  <c r="G175" i="30"/>
  <c r="H175" i="30" s="1"/>
  <c r="K131" i="30"/>
  <c r="L131" i="30"/>
  <c r="M131" i="30" s="1"/>
  <c r="L15" i="30"/>
  <c r="M15" i="30" s="1"/>
  <c r="K15" i="30"/>
  <c r="G230" i="30"/>
  <c r="H230" i="30" s="1"/>
  <c r="I230" i="30"/>
  <c r="J230" i="30" s="1"/>
  <c r="M229" i="30"/>
  <c r="M215" i="30"/>
  <c r="G216" i="30"/>
  <c r="H216" i="30" s="1"/>
  <c r="I216" i="30"/>
  <c r="J216" i="30" s="1"/>
  <c r="P215" i="30"/>
  <c r="M119" i="30"/>
  <c r="P119" i="30"/>
  <c r="I120" i="30"/>
  <c r="J120" i="30" s="1"/>
  <c r="G120" i="30"/>
  <c r="H120" i="30" s="1"/>
  <c r="L261" i="30"/>
  <c r="M261" i="30" s="1"/>
  <c r="K261" i="30"/>
  <c r="G200" i="30"/>
  <c r="H200" i="30" s="1"/>
  <c r="M199" i="30"/>
  <c r="I200" i="30"/>
  <c r="J200" i="30" s="1"/>
  <c r="P199" i="30"/>
  <c r="P250" i="30"/>
  <c r="M163" i="30"/>
  <c r="G164" i="30"/>
  <c r="H164" i="30" s="1"/>
  <c r="I164" i="30"/>
  <c r="J164" i="30" s="1"/>
  <c r="M74" i="30"/>
  <c r="G75" i="30"/>
  <c r="H75" i="30" s="1"/>
  <c r="I75" i="30"/>
  <c r="J75" i="30" s="1"/>
  <c r="K41" i="30"/>
  <c r="L41" i="30"/>
  <c r="M41" i="30" s="1"/>
  <c r="I68" i="30"/>
  <c r="J68" i="30" s="1"/>
  <c r="G68" i="30"/>
  <c r="H68" i="30" s="1"/>
  <c r="M67" i="30"/>
  <c r="G271" i="30"/>
  <c r="H271" i="30" s="1"/>
  <c r="I271" i="30"/>
  <c r="J271" i="30" s="1"/>
  <c r="M270" i="30"/>
  <c r="I238" i="30"/>
  <c r="J238" i="30" s="1"/>
  <c r="P237" i="30"/>
  <c r="M237" i="30"/>
  <c r="G238" i="30"/>
  <c r="H238" i="30" s="1"/>
  <c r="G246" i="30"/>
  <c r="H246" i="30" s="1"/>
  <c r="I246" i="30"/>
  <c r="J246" i="30" s="1"/>
  <c r="K245" i="30"/>
  <c r="L245" i="30"/>
  <c r="M245" i="30" s="1"/>
  <c r="M143" i="30"/>
  <c r="G144" i="30"/>
  <c r="H144" i="30" s="1"/>
  <c r="I144" i="30"/>
  <c r="J144" i="30" s="1"/>
  <c r="P143" i="30"/>
  <c r="M86" i="30"/>
  <c r="P86" i="30"/>
  <c r="G87" i="30"/>
  <c r="H87" i="30" s="1"/>
  <c r="I87" i="30"/>
  <c r="J87" i="30" s="1"/>
  <c r="G30" i="30"/>
  <c r="H30" i="30" s="1"/>
  <c r="I30" i="30"/>
  <c r="J30" i="30" s="1"/>
  <c r="M29" i="30"/>
  <c r="P29" i="30" s="1"/>
  <c r="F58" i="30"/>
  <c r="G53" i="30"/>
  <c r="H53" i="30" s="1"/>
  <c r="F53" i="30"/>
  <c r="F55" i="30"/>
  <c r="F59" i="30"/>
  <c r="F54" i="30"/>
  <c r="F60" i="30"/>
  <c r="F57" i="30"/>
  <c r="F56" i="30"/>
  <c r="O53" i="30"/>
  <c r="Q191" i="30"/>
  <c r="M183" i="30"/>
  <c r="G184" i="30"/>
  <c r="H184" i="30" s="1"/>
  <c r="I184" i="30"/>
  <c r="J184" i="30" s="1"/>
  <c r="O17" i="31"/>
  <c r="M17" i="31"/>
  <c r="I17" i="31"/>
  <c r="J17" i="31" s="1"/>
  <c r="K17" i="31" s="1"/>
  <c r="P245" i="30" l="1"/>
  <c r="P41" i="30"/>
  <c r="P261" i="30"/>
  <c r="P131" i="30"/>
  <c r="P112" i="30"/>
  <c r="P15" i="30"/>
  <c r="G26" i="32"/>
  <c r="P17" i="31"/>
  <c r="G54" i="30"/>
  <c r="H54" i="30" s="1"/>
  <c r="I54" i="30"/>
  <c r="J54" i="30" s="1"/>
  <c r="M53" i="30"/>
  <c r="N17" i="31"/>
  <c r="C26" i="32"/>
  <c r="D26" i="32" s="1"/>
  <c r="P183" i="30"/>
  <c r="G185" i="30"/>
  <c r="H185" i="30" s="1"/>
  <c r="I185" i="30"/>
  <c r="J185" i="30" s="1"/>
  <c r="G31" i="30"/>
  <c r="H31" i="30" s="1"/>
  <c r="I31" i="30"/>
  <c r="J31" i="30" s="1"/>
  <c r="I88" i="30"/>
  <c r="J88" i="30" s="1"/>
  <c r="G88" i="30"/>
  <c r="H88" i="30" s="1"/>
  <c r="K144" i="30"/>
  <c r="L144" i="30"/>
  <c r="L246" i="30"/>
  <c r="K246" i="30"/>
  <c r="L238" i="30"/>
  <c r="K238" i="30"/>
  <c r="P270" i="30"/>
  <c r="L271" i="30"/>
  <c r="K271" i="30"/>
  <c r="P67" i="30"/>
  <c r="P74" i="30"/>
  <c r="G76" i="30"/>
  <c r="H76" i="30" s="1"/>
  <c r="I76" i="30"/>
  <c r="J76" i="30" s="1"/>
  <c r="P163" i="30"/>
  <c r="G165" i="30"/>
  <c r="H165" i="30" s="1"/>
  <c r="I165" i="30"/>
  <c r="J165" i="30" s="1"/>
  <c r="K120" i="30"/>
  <c r="L120" i="30"/>
  <c r="K216" i="30"/>
  <c r="L216" i="30"/>
  <c r="L230" i="30"/>
  <c r="K230" i="30"/>
  <c r="P229" i="30"/>
  <c r="M207" i="30"/>
  <c r="G208" i="30"/>
  <c r="H208" i="30" s="1"/>
  <c r="I208" i="30"/>
  <c r="J208" i="30" s="1"/>
  <c r="P207" i="30"/>
  <c r="G21" i="30"/>
  <c r="H21" i="30" s="1"/>
  <c r="I21" i="30"/>
  <c r="J21" i="30" s="1"/>
  <c r="L20" i="30"/>
  <c r="M20" i="30" s="1"/>
  <c r="K20" i="30"/>
  <c r="I253" i="30"/>
  <c r="J253" i="30" s="1"/>
  <c r="G253" i="30"/>
  <c r="H253" i="30" s="1"/>
  <c r="G263" i="30"/>
  <c r="H263" i="30" s="1"/>
  <c r="I263" i="30"/>
  <c r="J263" i="30" s="1"/>
  <c r="G17" i="30"/>
  <c r="H17" i="30" s="1"/>
  <c r="I17" i="30"/>
  <c r="J17" i="30" s="1"/>
  <c r="G133" i="30"/>
  <c r="H133" i="30" s="1"/>
  <c r="I133" i="30"/>
  <c r="J133" i="30" s="1"/>
  <c r="L113" i="30"/>
  <c r="K113" i="30"/>
  <c r="I25" i="31"/>
  <c r="J25" i="31" s="1"/>
  <c r="K25" i="31" s="1"/>
  <c r="M25" i="31"/>
  <c r="O25" i="31"/>
  <c r="L184" i="30"/>
  <c r="M184" i="30" s="1"/>
  <c r="K184" i="30"/>
  <c r="K30" i="30"/>
  <c r="L30" i="30"/>
  <c r="M30" i="30" s="1"/>
  <c r="K87" i="30"/>
  <c r="L87" i="30"/>
  <c r="M87" i="30" s="1"/>
  <c r="G145" i="30"/>
  <c r="H145" i="30" s="1"/>
  <c r="I145" i="30"/>
  <c r="J145" i="30" s="1"/>
  <c r="M144" i="30"/>
  <c r="G247" i="30"/>
  <c r="H247" i="30" s="1"/>
  <c r="M246" i="30"/>
  <c r="I247" i="30"/>
  <c r="J247" i="30" s="1"/>
  <c r="G239" i="30"/>
  <c r="H239" i="30" s="1"/>
  <c r="I239" i="30"/>
  <c r="J239" i="30" s="1"/>
  <c r="M238" i="30"/>
  <c r="G272" i="30"/>
  <c r="H272" i="30" s="1"/>
  <c r="I272" i="30"/>
  <c r="J272" i="30" s="1"/>
  <c r="P271" i="30"/>
  <c r="M271" i="30"/>
  <c r="M68" i="30"/>
  <c r="N61" i="30" s="1"/>
  <c r="H14" i="31" s="1"/>
  <c r="K68" i="30"/>
  <c r="L68" i="30"/>
  <c r="K75" i="30"/>
  <c r="L75" i="30"/>
  <c r="M75" i="30" s="1"/>
  <c r="L164" i="30"/>
  <c r="M164" i="30" s="1"/>
  <c r="K164" i="30"/>
  <c r="L200" i="30"/>
  <c r="M200" i="30" s="1"/>
  <c r="K200" i="30"/>
  <c r="G201" i="30"/>
  <c r="H201" i="30" s="1"/>
  <c r="I201" i="30"/>
  <c r="J201" i="30" s="1"/>
  <c r="G121" i="30"/>
  <c r="H121" i="30" s="1"/>
  <c r="I121" i="30"/>
  <c r="J121" i="30" s="1"/>
  <c r="M120" i="30"/>
  <c r="M216" i="30"/>
  <c r="G217" i="30"/>
  <c r="H217" i="30" s="1"/>
  <c r="I217" i="30"/>
  <c r="J217" i="30" s="1"/>
  <c r="M230" i="30"/>
  <c r="G231" i="30"/>
  <c r="H231" i="30" s="1"/>
  <c r="I231" i="30"/>
  <c r="J231" i="30" s="1"/>
  <c r="G176" i="30"/>
  <c r="H176" i="30" s="1"/>
  <c r="I176" i="30"/>
  <c r="J176" i="30" s="1"/>
  <c r="L175" i="30"/>
  <c r="M175" i="30" s="1"/>
  <c r="K175" i="30"/>
  <c r="L42" i="30"/>
  <c r="M42" i="30" s="1"/>
  <c r="K42" i="30"/>
  <c r="K252" i="30"/>
  <c r="L252" i="30"/>
  <c r="M252" i="30" s="1"/>
  <c r="L262" i="30"/>
  <c r="M262" i="30" s="1"/>
  <c r="K262" i="30"/>
  <c r="L16" i="30"/>
  <c r="M16" i="30" s="1"/>
  <c r="K16" i="30"/>
  <c r="K132" i="30"/>
  <c r="L132" i="30"/>
  <c r="M132" i="30" s="1"/>
  <c r="G114" i="30"/>
  <c r="H114" i="30" s="1"/>
  <c r="I114" i="30"/>
  <c r="J114" i="30" s="1"/>
  <c r="M113" i="30"/>
  <c r="P262" i="30" l="1"/>
  <c r="P175" i="30"/>
  <c r="P75" i="30"/>
  <c r="M14" i="31"/>
  <c r="O14" i="31" s="1"/>
  <c r="I14" i="31"/>
  <c r="J14" i="31" s="1"/>
  <c r="K14" i="31" s="1"/>
  <c r="P87" i="30"/>
  <c r="P30" i="30"/>
  <c r="P20" i="30"/>
  <c r="P16" i="30"/>
  <c r="N35" i="30"/>
  <c r="H9" i="31" s="1"/>
  <c r="P42" i="30"/>
  <c r="P132" i="30"/>
  <c r="P252" i="30"/>
  <c r="P200" i="30"/>
  <c r="P164" i="30"/>
  <c r="P184" i="30"/>
  <c r="K176" i="30"/>
  <c r="L176" i="30"/>
  <c r="P113" i="30"/>
  <c r="I115" i="30"/>
  <c r="J115" i="30" s="1"/>
  <c r="G115" i="30"/>
  <c r="H115" i="30" s="1"/>
  <c r="M176" i="30"/>
  <c r="P176" i="30"/>
  <c r="G177" i="30"/>
  <c r="H177" i="30" s="1"/>
  <c r="I177" i="30"/>
  <c r="J177" i="30" s="1"/>
  <c r="P230" i="30"/>
  <c r="I232" i="30"/>
  <c r="J232" i="30" s="1"/>
  <c r="G232" i="30"/>
  <c r="H232" i="30" s="1"/>
  <c r="L217" i="30"/>
  <c r="K217" i="30"/>
  <c r="P216" i="30"/>
  <c r="P120" i="30"/>
  <c r="G202" i="30"/>
  <c r="H202" i="30" s="1"/>
  <c r="I202" i="30"/>
  <c r="J202" i="30" s="1"/>
  <c r="P68" i="30"/>
  <c r="L272" i="30"/>
  <c r="K272" i="30"/>
  <c r="P238" i="30"/>
  <c r="L239" i="30"/>
  <c r="K239" i="30"/>
  <c r="K247" i="30"/>
  <c r="L247" i="30"/>
  <c r="P246" i="30"/>
  <c r="P144" i="30"/>
  <c r="K145" i="30"/>
  <c r="L145" i="30"/>
  <c r="C42" i="32"/>
  <c r="D42" i="32" s="1"/>
  <c r="N25" i="31"/>
  <c r="L133" i="30"/>
  <c r="K133" i="30"/>
  <c r="G134" i="30"/>
  <c r="H134" i="30" s="1"/>
  <c r="I134" i="30"/>
  <c r="J134" i="30" s="1"/>
  <c r="M133" i="30"/>
  <c r="L17" i="30"/>
  <c r="K17" i="30"/>
  <c r="G264" i="30"/>
  <c r="H264" i="30" s="1"/>
  <c r="I264" i="30"/>
  <c r="J264" i="30" s="1"/>
  <c r="G22" i="30"/>
  <c r="H22" i="30" s="1"/>
  <c r="I22" i="30"/>
  <c r="J22" i="30" s="1"/>
  <c r="L208" i="30"/>
  <c r="K208" i="30"/>
  <c r="I166" i="30"/>
  <c r="J166" i="30" s="1"/>
  <c r="G166" i="30"/>
  <c r="H166" i="30" s="1"/>
  <c r="G77" i="30"/>
  <c r="H77" i="30" s="1"/>
  <c r="I77" i="30"/>
  <c r="J77" i="30" s="1"/>
  <c r="G32" i="30"/>
  <c r="H32" i="30" s="1"/>
  <c r="I32" i="30"/>
  <c r="J32" i="30" s="1"/>
  <c r="G186" i="30"/>
  <c r="H186" i="30" s="1"/>
  <c r="I186" i="30"/>
  <c r="J186" i="30" s="1"/>
  <c r="E26" i="32"/>
  <c r="M26" i="32"/>
  <c r="G55" i="30"/>
  <c r="H55" i="30" s="1"/>
  <c r="I55" i="30"/>
  <c r="J55" i="30" s="1"/>
  <c r="H26" i="32"/>
  <c r="J26" i="32"/>
  <c r="L114" i="30"/>
  <c r="M114" i="30" s="1"/>
  <c r="K114" i="30"/>
  <c r="K231" i="30"/>
  <c r="L231" i="30"/>
  <c r="M231" i="30" s="1"/>
  <c r="M217" i="30"/>
  <c r="P217" i="30"/>
  <c r="G218" i="30"/>
  <c r="H218" i="30" s="1"/>
  <c r="I218" i="30"/>
  <c r="J218" i="30" s="1"/>
  <c r="L121" i="30"/>
  <c r="K121" i="30"/>
  <c r="I122" i="30"/>
  <c r="J122" i="30" s="1"/>
  <c r="G122" i="30"/>
  <c r="H122" i="30" s="1"/>
  <c r="M121" i="30"/>
  <c r="P121" i="30" s="1"/>
  <c r="K201" i="30"/>
  <c r="L201" i="30"/>
  <c r="M201" i="30" s="1"/>
  <c r="M272" i="30"/>
  <c r="N265" i="30" s="1"/>
  <c r="P272" i="30"/>
  <c r="Q265" i="30" s="1"/>
  <c r="G240" i="30"/>
  <c r="H240" i="30" s="1"/>
  <c r="M239" i="30"/>
  <c r="I240" i="30"/>
  <c r="J240" i="30" s="1"/>
  <c r="P239" i="30"/>
  <c r="G248" i="30"/>
  <c r="H248" i="30" s="1"/>
  <c r="M247" i="30"/>
  <c r="I248" i="30"/>
  <c r="J248" i="30" s="1"/>
  <c r="G146" i="30"/>
  <c r="H146" i="30" s="1"/>
  <c r="I146" i="30"/>
  <c r="J146" i="30" s="1"/>
  <c r="M145" i="30"/>
  <c r="P145" i="30"/>
  <c r="P25" i="31"/>
  <c r="G42" i="32"/>
  <c r="M17" i="30"/>
  <c r="G18" i="30"/>
  <c r="H18" i="30" s="1"/>
  <c r="I18" i="30"/>
  <c r="J18" i="30" s="1"/>
  <c r="P17" i="30"/>
  <c r="L263" i="30"/>
  <c r="M263" i="30" s="1"/>
  <c r="K263" i="30"/>
  <c r="G254" i="30"/>
  <c r="H254" i="30" s="1"/>
  <c r="I254" i="30"/>
  <c r="J254" i="30" s="1"/>
  <c r="L253" i="30"/>
  <c r="M253" i="30" s="1"/>
  <c r="K253" i="30"/>
  <c r="K21" i="30"/>
  <c r="L21" i="30"/>
  <c r="M21" i="30" s="1"/>
  <c r="P208" i="30"/>
  <c r="G209" i="30"/>
  <c r="H209" i="30" s="1"/>
  <c r="I209" i="30"/>
  <c r="J209" i="30" s="1"/>
  <c r="M208" i="30"/>
  <c r="K165" i="30"/>
  <c r="L165" i="30"/>
  <c r="M165" i="30" s="1"/>
  <c r="L76" i="30"/>
  <c r="M76" i="30" s="1"/>
  <c r="K76" i="30"/>
  <c r="Q61" i="30"/>
  <c r="G89" i="30"/>
  <c r="H89" i="30" s="1"/>
  <c r="I89" i="30"/>
  <c r="J89" i="30" s="1"/>
  <c r="L88" i="30"/>
  <c r="M88" i="30" s="1"/>
  <c r="K88" i="30"/>
  <c r="L31" i="30"/>
  <c r="M31" i="30" s="1"/>
  <c r="K31" i="30"/>
  <c r="L185" i="30"/>
  <c r="M185" i="30" s="1"/>
  <c r="K185" i="30"/>
  <c r="L54" i="30"/>
  <c r="M54" i="30" s="1"/>
  <c r="K54" i="30"/>
  <c r="P53" i="30"/>
  <c r="Q35" i="30"/>
  <c r="P185" i="30" l="1"/>
  <c r="P88" i="30"/>
  <c r="P21" i="30"/>
  <c r="P76" i="30"/>
  <c r="P253" i="30"/>
  <c r="P263" i="30"/>
  <c r="P201" i="30"/>
  <c r="P114" i="30"/>
  <c r="G17" i="32"/>
  <c r="G18" i="32"/>
  <c r="P14" i="31"/>
  <c r="P54" i="30"/>
  <c r="P31" i="30"/>
  <c r="P165" i="30"/>
  <c r="P231" i="30"/>
  <c r="L89" i="30"/>
  <c r="K89" i="30"/>
  <c r="G210" i="30"/>
  <c r="H210" i="30" s="1"/>
  <c r="I210" i="30"/>
  <c r="J210" i="30" s="1"/>
  <c r="I255" i="30"/>
  <c r="J255" i="30" s="1"/>
  <c r="G255" i="30"/>
  <c r="H255" i="30" s="1"/>
  <c r="K18" i="30"/>
  <c r="L18" i="30"/>
  <c r="G147" i="30"/>
  <c r="H147" i="30" s="1"/>
  <c r="I147" i="30"/>
  <c r="J147" i="30" s="1"/>
  <c r="P247" i="30"/>
  <c r="L240" i="30"/>
  <c r="K240" i="30"/>
  <c r="M240" i="30"/>
  <c r="N233" i="30" s="1"/>
  <c r="P240" i="30"/>
  <c r="G123" i="30"/>
  <c r="H123" i="30" s="1"/>
  <c r="I123" i="30"/>
  <c r="J123" i="30" s="1"/>
  <c r="K122" i="30"/>
  <c r="L122" i="30"/>
  <c r="M122" i="30" s="1"/>
  <c r="G219" i="30"/>
  <c r="H219" i="30" s="1"/>
  <c r="I219" i="30"/>
  <c r="J219" i="30" s="1"/>
  <c r="K26" i="32"/>
  <c r="R26" i="32" s="1"/>
  <c r="I26" i="32"/>
  <c r="L26" i="32" s="1"/>
  <c r="N26" i="32"/>
  <c r="L55" i="30"/>
  <c r="K55" i="30"/>
  <c r="O26" i="32"/>
  <c r="G187" i="30"/>
  <c r="H187" i="30" s="1"/>
  <c r="I187" i="30"/>
  <c r="J187" i="30" s="1"/>
  <c r="K32" i="30"/>
  <c r="L32" i="30"/>
  <c r="G78" i="30"/>
  <c r="H78" i="30" s="1"/>
  <c r="I78" i="30"/>
  <c r="J78" i="30" s="1"/>
  <c r="L166" i="30"/>
  <c r="K166" i="30"/>
  <c r="K22" i="30"/>
  <c r="L22" i="30"/>
  <c r="L264" i="30"/>
  <c r="K264" i="30"/>
  <c r="P133" i="30"/>
  <c r="L134" i="30"/>
  <c r="K134" i="30"/>
  <c r="Q233" i="30"/>
  <c r="G203" i="30"/>
  <c r="H203" i="30" s="1"/>
  <c r="I203" i="30"/>
  <c r="J203" i="30" s="1"/>
  <c r="G178" i="30"/>
  <c r="H178" i="30" s="1"/>
  <c r="I178" i="30"/>
  <c r="J178" i="30" s="1"/>
  <c r="G116" i="30"/>
  <c r="H116" i="30" s="1"/>
  <c r="I116" i="30"/>
  <c r="J116" i="30" s="1"/>
  <c r="G90" i="30"/>
  <c r="H90" i="30" s="1"/>
  <c r="I90" i="30"/>
  <c r="J90" i="30" s="1"/>
  <c r="M89" i="30"/>
  <c r="K209" i="30"/>
  <c r="L209" i="30"/>
  <c r="M209" i="30" s="1"/>
  <c r="L254" i="30"/>
  <c r="M254" i="30" s="1"/>
  <c r="K254" i="30"/>
  <c r="M18" i="30"/>
  <c r="N11" i="30" s="1"/>
  <c r="H6" i="31" s="1"/>
  <c r="P18" i="30"/>
  <c r="Q11" i="30" s="1"/>
  <c r="J42" i="32"/>
  <c r="H42" i="32"/>
  <c r="L146" i="30"/>
  <c r="M146" i="30" s="1"/>
  <c r="K146" i="30"/>
  <c r="K248" i="30"/>
  <c r="L248" i="30"/>
  <c r="M248" i="30"/>
  <c r="N241" i="30" s="1"/>
  <c r="L218" i="30"/>
  <c r="M218" i="30" s="1"/>
  <c r="K218" i="30"/>
  <c r="G56" i="30"/>
  <c r="H56" i="30" s="1"/>
  <c r="I56" i="30"/>
  <c r="J56" i="30" s="1"/>
  <c r="M55" i="30"/>
  <c r="K186" i="30"/>
  <c r="L186" i="30"/>
  <c r="M186" i="30" s="1"/>
  <c r="M32" i="30"/>
  <c r="I33" i="30"/>
  <c r="J33" i="30" s="1"/>
  <c r="G33" i="30"/>
  <c r="H33" i="30" s="1"/>
  <c r="L77" i="30"/>
  <c r="M77" i="30" s="1"/>
  <c r="K77" i="30"/>
  <c r="G167" i="30"/>
  <c r="H167" i="30" s="1"/>
  <c r="I167" i="30"/>
  <c r="J167" i="30" s="1"/>
  <c r="M166" i="30"/>
  <c r="P166" i="30"/>
  <c r="G23" i="30"/>
  <c r="H23" i="30" s="1"/>
  <c r="I23" i="30"/>
  <c r="J23" i="30" s="1"/>
  <c r="M22" i="30"/>
  <c r="P22" i="30"/>
  <c r="M264" i="30"/>
  <c r="N257" i="30" s="1"/>
  <c r="P264" i="30"/>
  <c r="Q257" i="30" s="1"/>
  <c r="I135" i="30"/>
  <c r="J135" i="30" s="1"/>
  <c r="G135" i="30"/>
  <c r="H135" i="30" s="1"/>
  <c r="M134" i="30"/>
  <c r="P134" i="30"/>
  <c r="E42" i="32"/>
  <c r="M42" i="32"/>
  <c r="K202" i="30"/>
  <c r="L202" i="30"/>
  <c r="M202" i="30" s="1"/>
  <c r="L232" i="30"/>
  <c r="M232" i="30" s="1"/>
  <c r="K232" i="30"/>
  <c r="L177" i="30"/>
  <c r="M177" i="30" s="1"/>
  <c r="K177" i="30"/>
  <c r="L115" i="30"/>
  <c r="M115" i="30" s="1"/>
  <c r="K115" i="30"/>
  <c r="O9" i="31"/>
  <c r="M9" i="31"/>
  <c r="I9" i="31"/>
  <c r="J9" i="31" s="1"/>
  <c r="K9" i="31" s="1"/>
  <c r="C17" i="32"/>
  <c r="D17" i="32" s="1"/>
  <c r="C18" i="32"/>
  <c r="D18" i="32" s="1"/>
  <c r="N14" i="31"/>
  <c r="P177" i="30" l="1"/>
  <c r="P77" i="30"/>
  <c r="P218" i="30"/>
  <c r="P202" i="30"/>
  <c r="P146" i="30"/>
  <c r="M6" i="31"/>
  <c r="O6" i="31" s="1"/>
  <c r="I6" i="31"/>
  <c r="J6" i="31" s="1"/>
  <c r="K6" i="31" s="1"/>
  <c r="P254" i="30"/>
  <c r="P122" i="30"/>
  <c r="P115" i="30"/>
  <c r="N225" i="30"/>
  <c r="P232" i="30"/>
  <c r="P186" i="30"/>
  <c r="P209" i="30"/>
  <c r="P9" i="31"/>
  <c r="G10" i="32"/>
  <c r="N10" i="32" s="1"/>
  <c r="M17" i="32"/>
  <c r="E17" i="32"/>
  <c r="N9" i="31"/>
  <c r="C10" i="32"/>
  <c r="K135" i="30"/>
  <c r="L135" i="30"/>
  <c r="G24" i="30"/>
  <c r="H24" i="30" s="1"/>
  <c r="I24" i="30"/>
  <c r="J24" i="30" s="1"/>
  <c r="G168" i="30"/>
  <c r="H168" i="30" s="1"/>
  <c r="I168" i="30"/>
  <c r="J168" i="30" s="1"/>
  <c r="K33" i="30"/>
  <c r="L33" i="30"/>
  <c r="P32" i="30"/>
  <c r="P55" i="30"/>
  <c r="G57" i="30"/>
  <c r="H57" i="30" s="1"/>
  <c r="I57" i="30"/>
  <c r="J57" i="30" s="1"/>
  <c r="P248" i="30"/>
  <c r="K90" i="30"/>
  <c r="L90" i="30"/>
  <c r="P89" i="30"/>
  <c r="I117" i="30"/>
  <c r="J117" i="30" s="1"/>
  <c r="G117" i="30"/>
  <c r="H117" i="30" s="1"/>
  <c r="G179" i="30"/>
  <c r="H179" i="30" s="1"/>
  <c r="I179" i="30"/>
  <c r="J179" i="30" s="1"/>
  <c r="K203" i="30"/>
  <c r="L203" i="30"/>
  <c r="G79" i="30"/>
  <c r="H79" i="30" s="1"/>
  <c r="I79" i="30"/>
  <c r="J79" i="30" s="1"/>
  <c r="L187" i="30"/>
  <c r="K187" i="30"/>
  <c r="G220" i="30"/>
  <c r="H220" i="30" s="1"/>
  <c r="I220" i="30"/>
  <c r="J220" i="30" s="1"/>
  <c r="L123" i="30"/>
  <c r="K123" i="30"/>
  <c r="L147" i="30"/>
  <c r="K147" i="30"/>
  <c r="G256" i="30"/>
  <c r="H256" i="30" s="1"/>
  <c r="I256" i="30"/>
  <c r="J256" i="30" s="1"/>
  <c r="K210" i="30"/>
  <c r="L210" i="30"/>
  <c r="Q225" i="30"/>
  <c r="H17" i="32"/>
  <c r="J17" i="32"/>
  <c r="M18" i="32"/>
  <c r="E18" i="32"/>
  <c r="M135" i="30"/>
  <c r="I136" i="30"/>
  <c r="J136" i="30" s="1"/>
  <c r="G136" i="30"/>
  <c r="H136" i="30" s="1"/>
  <c r="P135" i="30"/>
  <c r="L23" i="30"/>
  <c r="M23" i="30" s="1"/>
  <c r="K23" i="30"/>
  <c r="K167" i="30"/>
  <c r="L167" i="30"/>
  <c r="M167" i="30" s="1"/>
  <c r="G34" i="30"/>
  <c r="H34" i="30" s="1"/>
  <c r="I34" i="30"/>
  <c r="J34" i="30" s="1"/>
  <c r="M33" i="30"/>
  <c r="P33" i="30"/>
  <c r="K56" i="30"/>
  <c r="L56" i="30"/>
  <c r="M56" i="30" s="1"/>
  <c r="I42" i="32"/>
  <c r="L42" i="32" s="1"/>
  <c r="N42" i="32"/>
  <c r="O42" i="32" s="1"/>
  <c r="K42" i="32"/>
  <c r="R42" i="32" s="1"/>
  <c r="M90" i="30"/>
  <c r="G91" i="30"/>
  <c r="H91" i="30" s="1"/>
  <c r="I91" i="30"/>
  <c r="J91" i="30" s="1"/>
  <c r="L116" i="30"/>
  <c r="M116" i="30" s="1"/>
  <c r="K116" i="30"/>
  <c r="L178" i="30"/>
  <c r="M178" i="30" s="1"/>
  <c r="K178" i="30"/>
  <c r="G204" i="30"/>
  <c r="H204" i="30" s="1"/>
  <c r="I204" i="30"/>
  <c r="J204" i="30" s="1"/>
  <c r="M203" i="30"/>
  <c r="L78" i="30"/>
  <c r="M78" i="30" s="1"/>
  <c r="K78" i="30"/>
  <c r="M187" i="30"/>
  <c r="G188" i="30"/>
  <c r="H188" i="30" s="1"/>
  <c r="I188" i="30"/>
  <c r="J188" i="30" s="1"/>
  <c r="Q26" i="32"/>
  <c r="P26" i="32"/>
  <c r="K219" i="30"/>
  <c r="L219" i="30"/>
  <c r="M219" i="30" s="1"/>
  <c r="I124" i="30"/>
  <c r="J124" i="30" s="1"/>
  <c r="G124" i="30"/>
  <c r="H124" i="30" s="1"/>
  <c r="M123" i="30"/>
  <c r="Q241" i="30"/>
  <c r="G148" i="30"/>
  <c r="H148" i="30" s="1"/>
  <c r="I148" i="30"/>
  <c r="J148" i="30" s="1"/>
  <c r="M147" i="30"/>
  <c r="P147" i="30"/>
  <c r="L255" i="30"/>
  <c r="M255" i="30" s="1"/>
  <c r="K255" i="30"/>
  <c r="G211" i="30"/>
  <c r="H211" i="30" s="1"/>
  <c r="I211" i="30"/>
  <c r="J211" i="30" s="1"/>
  <c r="M210" i="30"/>
  <c r="H18" i="32"/>
  <c r="J18" i="32"/>
  <c r="P219" i="30" l="1"/>
  <c r="P78" i="30"/>
  <c r="Q42" i="32"/>
  <c r="P42" i="32"/>
  <c r="P167" i="30"/>
  <c r="P255" i="30"/>
  <c r="P178" i="30"/>
  <c r="P116" i="30"/>
  <c r="P23" i="30"/>
  <c r="P6" i="31"/>
  <c r="G7" i="32"/>
  <c r="P56" i="30"/>
  <c r="L148" i="30"/>
  <c r="M148" i="30" s="1"/>
  <c r="K148" i="30"/>
  <c r="K18" i="32"/>
  <c r="I18" i="32"/>
  <c r="L18" i="32" s="1"/>
  <c r="N18" i="32"/>
  <c r="P210" i="30"/>
  <c r="G212" i="30"/>
  <c r="H212" i="30" s="1"/>
  <c r="I212" i="30"/>
  <c r="J212" i="30" s="1"/>
  <c r="G149" i="30"/>
  <c r="H149" i="30" s="1"/>
  <c r="I149" i="30"/>
  <c r="J149" i="30" s="1"/>
  <c r="P123" i="30"/>
  <c r="I125" i="30"/>
  <c r="J125" i="30" s="1"/>
  <c r="G125" i="30"/>
  <c r="H125" i="30" s="1"/>
  <c r="P187" i="30"/>
  <c r="G189" i="30"/>
  <c r="H189" i="30" s="1"/>
  <c r="I189" i="30"/>
  <c r="J189" i="30" s="1"/>
  <c r="P203" i="30"/>
  <c r="L204" i="30"/>
  <c r="K204" i="30"/>
  <c r="K91" i="30"/>
  <c r="L91" i="30"/>
  <c r="P90" i="30"/>
  <c r="I137" i="30"/>
  <c r="J137" i="30" s="1"/>
  <c r="G137" i="30"/>
  <c r="H137" i="30" s="1"/>
  <c r="O18" i="32"/>
  <c r="P18" i="32" s="1"/>
  <c r="N17" i="32"/>
  <c r="K17" i="32"/>
  <c r="R17" i="32" s="1"/>
  <c r="I17" i="32"/>
  <c r="L17" i="32" s="1"/>
  <c r="L256" i="30"/>
  <c r="K256" i="30"/>
  <c r="L220" i="30"/>
  <c r="K220" i="30"/>
  <c r="L79" i="30"/>
  <c r="K79" i="30"/>
  <c r="K179" i="30"/>
  <c r="L179" i="30"/>
  <c r="G118" i="30"/>
  <c r="H118" i="30" s="1"/>
  <c r="I118" i="30"/>
  <c r="J118" i="30" s="1"/>
  <c r="I58" i="30"/>
  <c r="J58" i="30" s="1"/>
  <c r="G58" i="30"/>
  <c r="H58" i="30" s="1"/>
  <c r="L24" i="30"/>
  <c r="K24" i="30"/>
  <c r="M10" i="32"/>
  <c r="O10" i="32" s="1"/>
  <c r="J10" i="32"/>
  <c r="K211" i="30"/>
  <c r="L211" i="30"/>
  <c r="M211" i="30" s="1"/>
  <c r="L124" i="30"/>
  <c r="M124" i="30" s="1"/>
  <c r="K124" i="30"/>
  <c r="L188" i="30"/>
  <c r="M188" i="30" s="1"/>
  <c r="K188" i="30"/>
  <c r="G205" i="30"/>
  <c r="H205" i="30" s="1"/>
  <c r="I205" i="30"/>
  <c r="J205" i="30" s="1"/>
  <c r="M204" i="30"/>
  <c r="P204" i="30"/>
  <c r="M91" i="30"/>
  <c r="P91" i="30"/>
  <c r="I92" i="30"/>
  <c r="J92" i="30" s="1"/>
  <c r="G92" i="30"/>
  <c r="H92" i="30" s="1"/>
  <c r="L34" i="30"/>
  <c r="M34" i="30" s="1"/>
  <c r="K34" i="30"/>
  <c r="L136" i="30"/>
  <c r="M136" i="30" s="1"/>
  <c r="K136" i="30"/>
  <c r="M256" i="30"/>
  <c r="N249" i="30" s="1"/>
  <c r="P256" i="30"/>
  <c r="I221" i="30"/>
  <c r="J221" i="30" s="1"/>
  <c r="G221" i="30"/>
  <c r="H221" i="30" s="1"/>
  <c r="M220" i="30"/>
  <c r="P220" i="30"/>
  <c r="G80" i="30"/>
  <c r="H80" i="30" s="1"/>
  <c r="I80" i="30"/>
  <c r="J80" i="30" s="1"/>
  <c r="M79" i="30"/>
  <c r="G180" i="30"/>
  <c r="H180" i="30" s="1"/>
  <c r="M179" i="30"/>
  <c r="I180" i="30"/>
  <c r="J180" i="30" s="1"/>
  <c r="P179" i="30"/>
  <c r="L117" i="30"/>
  <c r="M117" i="30" s="1"/>
  <c r="K117" i="30"/>
  <c r="L57" i="30"/>
  <c r="M57" i="30" s="1"/>
  <c r="K57" i="30"/>
  <c r="L168" i="30"/>
  <c r="K168" i="30"/>
  <c r="M168" i="30"/>
  <c r="P168" i="30" s="1"/>
  <c r="Q155" i="30" s="1"/>
  <c r="G25" i="30"/>
  <c r="H25" i="30" s="1"/>
  <c r="I25" i="30"/>
  <c r="J25" i="30" s="1"/>
  <c r="M24" i="30"/>
  <c r="O17" i="32"/>
  <c r="Q249" i="30"/>
  <c r="C7" i="32"/>
  <c r="N6" i="31"/>
  <c r="P136" i="30" l="1"/>
  <c r="N27" i="30"/>
  <c r="H8" i="31" s="1"/>
  <c r="P34" i="30"/>
  <c r="Q27" i="30" s="1"/>
  <c r="P188" i="30"/>
  <c r="P124" i="30"/>
  <c r="P148" i="30"/>
  <c r="P57" i="30"/>
  <c r="P117" i="30"/>
  <c r="P211" i="30"/>
  <c r="M7" i="32"/>
  <c r="J7" i="32"/>
  <c r="E7" i="32"/>
  <c r="Q17" i="32"/>
  <c r="P17" i="32"/>
  <c r="P24" i="30"/>
  <c r="I26" i="30"/>
  <c r="J26" i="30" s="1"/>
  <c r="G26" i="30"/>
  <c r="H26" i="30" s="1"/>
  <c r="K180" i="30"/>
  <c r="L180" i="30"/>
  <c r="M180" i="30"/>
  <c r="G181" i="30"/>
  <c r="H181" i="30" s="1"/>
  <c r="I181" i="30"/>
  <c r="J181" i="30" s="1"/>
  <c r="P79" i="30"/>
  <c r="G81" i="30"/>
  <c r="H81" i="30" s="1"/>
  <c r="I81" i="30"/>
  <c r="J81" i="30" s="1"/>
  <c r="K221" i="30"/>
  <c r="L221" i="30"/>
  <c r="K92" i="30"/>
  <c r="L92" i="30"/>
  <c r="G206" i="30"/>
  <c r="H206" i="30" s="1"/>
  <c r="I206" i="30"/>
  <c r="J206" i="30" s="1"/>
  <c r="G59" i="30"/>
  <c r="H59" i="30" s="1"/>
  <c r="I59" i="30"/>
  <c r="J59" i="30" s="1"/>
  <c r="M58" i="30"/>
  <c r="L58" i="30"/>
  <c r="K58" i="30"/>
  <c r="L118" i="30"/>
  <c r="K118" i="30"/>
  <c r="L137" i="30"/>
  <c r="K137" i="30"/>
  <c r="I190" i="30"/>
  <c r="J190" i="30" s="1"/>
  <c r="G190" i="30"/>
  <c r="H190" i="30" s="1"/>
  <c r="G126" i="30"/>
  <c r="H126" i="30" s="1"/>
  <c r="I126" i="30"/>
  <c r="J126" i="30" s="1"/>
  <c r="L149" i="30"/>
  <c r="K149" i="30"/>
  <c r="G213" i="30"/>
  <c r="H213" i="30" s="1"/>
  <c r="I213" i="30"/>
  <c r="J213" i="30" s="1"/>
  <c r="N155" i="30"/>
  <c r="H22" i="31" s="1"/>
  <c r="L25" i="30"/>
  <c r="M25" i="30" s="1"/>
  <c r="K25" i="30"/>
  <c r="K80" i="30"/>
  <c r="L80" i="30"/>
  <c r="M80" i="30" s="1"/>
  <c r="M221" i="30"/>
  <c r="G222" i="30"/>
  <c r="H222" i="30" s="1"/>
  <c r="I222" i="30"/>
  <c r="J222" i="30" s="1"/>
  <c r="P221" i="30"/>
  <c r="G93" i="30"/>
  <c r="H93" i="30" s="1"/>
  <c r="I93" i="30"/>
  <c r="J93" i="30" s="1"/>
  <c r="M92" i="30"/>
  <c r="L205" i="30"/>
  <c r="M205" i="30" s="1"/>
  <c r="K205" i="30"/>
  <c r="M118" i="30"/>
  <c r="N105" i="30" s="1"/>
  <c r="H18" i="31" s="1"/>
  <c r="P118" i="30"/>
  <c r="Q105" i="30" s="1"/>
  <c r="I138" i="30"/>
  <c r="J138" i="30" s="1"/>
  <c r="G138" i="30"/>
  <c r="H138" i="30" s="1"/>
  <c r="M137" i="30"/>
  <c r="P137" i="30"/>
  <c r="K189" i="30"/>
  <c r="L189" i="30"/>
  <c r="M189" i="30" s="1"/>
  <c r="K125" i="30"/>
  <c r="L125" i="30"/>
  <c r="M125" i="30" s="1"/>
  <c r="G150" i="30"/>
  <c r="H150" i="30" s="1"/>
  <c r="I150" i="30"/>
  <c r="J150" i="30" s="1"/>
  <c r="M149" i="30"/>
  <c r="P149" i="30"/>
  <c r="K212" i="30"/>
  <c r="L212" i="30"/>
  <c r="M212" i="30" s="1"/>
  <c r="N7" i="32"/>
  <c r="I7" i="32"/>
  <c r="P205" i="30" l="1"/>
  <c r="P80" i="30"/>
  <c r="P212" i="30"/>
  <c r="P125" i="30"/>
  <c r="P189" i="30"/>
  <c r="P25" i="30"/>
  <c r="M18" i="31"/>
  <c r="I18" i="31"/>
  <c r="J18" i="31" s="1"/>
  <c r="K18" i="31" s="1"/>
  <c r="O18" i="31"/>
  <c r="I139" i="30"/>
  <c r="J139" i="30" s="1"/>
  <c r="G139" i="30"/>
  <c r="H139" i="30" s="1"/>
  <c r="G151" i="30"/>
  <c r="H151" i="30" s="1"/>
  <c r="I151" i="30"/>
  <c r="J151" i="30" s="1"/>
  <c r="K138" i="30"/>
  <c r="L138" i="30"/>
  <c r="M138" i="30" s="1"/>
  <c r="K93" i="30"/>
  <c r="L93" i="30"/>
  <c r="P92" i="30"/>
  <c r="L222" i="30"/>
  <c r="K222" i="30"/>
  <c r="L213" i="30"/>
  <c r="K213" i="30"/>
  <c r="M190" i="30"/>
  <c r="N183" i="30" s="1"/>
  <c r="H24" i="31" s="1"/>
  <c r="K190" i="30"/>
  <c r="L190" i="30"/>
  <c r="P58" i="30"/>
  <c r="G60" i="30"/>
  <c r="H60" i="30" s="1"/>
  <c r="I60" i="30"/>
  <c r="J60" i="30" s="1"/>
  <c r="K206" i="30"/>
  <c r="L206" i="30"/>
  <c r="M206" i="30" s="1"/>
  <c r="K81" i="30"/>
  <c r="L81" i="30"/>
  <c r="P180" i="30"/>
  <c r="I182" i="30"/>
  <c r="J182" i="30" s="1"/>
  <c r="G182" i="30"/>
  <c r="H182" i="30" s="1"/>
  <c r="L7" i="32"/>
  <c r="L150" i="30"/>
  <c r="M150" i="30" s="1"/>
  <c r="K150" i="30"/>
  <c r="G94" i="30"/>
  <c r="H94" i="30" s="1"/>
  <c r="I94" i="30"/>
  <c r="J94" i="30" s="1"/>
  <c r="M93" i="30"/>
  <c r="M222" i="30"/>
  <c r="N215" i="30" s="1"/>
  <c r="H28" i="31" s="1"/>
  <c r="M22" i="31"/>
  <c r="I22" i="31"/>
  <c r="J22" i="31" s="1"/>
  <c r="K22" i="31" s="1"/>
  <c r="O22" i="31"/>
  <c r="G214" i="30"/>
  <c r="H214" i="30" s="1"/>
  <c r="I214" i="30"/>
  <c r="J214" i="30" s="1"/>
  <c r="M213" i="30"/>
  <c r="P213" i="30"/>
  <c r="L126" i="30"/>
  <c r="M126" i="30" s="1"/>
  <c r="K126" i="30"/>
  <c r="L59" i="30"/>
  <c r="M59" i="30" s="1"/>
  <c r="K59" i="30"/>
  <c r="I82" i="30"/>
  <c r="J82" i="30" s="1"/>
  <c r="G82" i="30"/>
  <c r="H82" i="30" s="1"/>
  <c r="M81" i="30"/>
  <c r="P81" i="30"/>
  <c r="L181" i="30"/>
  <c r="M181" i="30" s="1"/>
  <c r="K181" i="30"/>
  <c r="K26" i="30"/>
  <c r="L26" i="30"/>
  <c r="M26" i="30" s="1"/>
  <c r="O7" i="32"/>
  <c r="I8" i="31"/>
  <c r="J8" i="31" s="1"/>
  <c r="K8" i="31" s="1"/>
  <c r="O8" i="31"/>
  <c r="M8" i="31"/>
  <c r="N19" i="30" l="1"/>
  <c r="H7" i="31" s="1"/>
  <c r="P26" i="30"/>
  <c r="Q19" i="30" s="1"/>
  <c r="P150" i="30"/>
  <c r="P138" i="30"/>
  <c r="P181" i="30"/>
  <c r="P59" i="30"/>
  <c r="N119" i="30"/>
  <c r="H19" i="31" s="1"/>
  <c r="P126" i="30"/>
  <c r="Q119" i="30" s="1"/>
  <c r="M28" i="31"/>
  <c r="I28" i="31"/>
  <c r="J28" i="31" s="1"/>
  <c r="K28" i="31" s="1"/>
  <c r="O28" i="31"/>
  <c r="N199" i="30"/>
  <c r="H26" i="31" s="1"/>
  <c r="P206" i="30"/>
  <c r="Q199" i="30" s="1"/>
  <c r="I24" i="31"/>
  <c r="J24" i="31" s="1"/>
  <c r="K24" i="31" s="1"/>
  <c r="M24" i="31"/>
  <c r="O24" i="31"/>
  <c r="N8" i="31"/>
  <c r="C9" i="32"/>
  <c r="P7" i="32"/>
  <c r="L82" i="30"/>
  <c r="K82" i="30"/>
  <c r="P222" i="30"/>
  <c r="Q215" i="30" s="1"/>
  <c r="P93" i="30"/>
  <c r="K94" i="30"/>
  <c r="L94" i="30"/>
  <c r="L60" i="30"/>
  <c r="K60" i="30"/>
  <c r="P190" i="30"/>
  <c r="Q183" i="30" s="1"/>
  <c r="G152" i="30"/>
  <c r="H152" i="30" s="1"/>
  <c r="I152" i="30"/>
  <c r="J152" i="30" s="1"/>
  <c r="L139" i="30"/>
  <c r="K139" i="30"/>
  <c r="P8" i="31"/>
  <c r="G9" i="32"/>
  <c r="M82" i="30"/>
  <c r="N69" i="30" s="1"/>
  <c r="H15" i="31" s="1"/>
  <c r="K214" i="30"/>
  <c r="L214" i="30"/>
  <c r="M214" i="30" s="1"/>
  <c r="P22" i="31"/>
  <c r="G36" i="32"/>
  <c r="C36" i="32"/>
  <c r="D36" i="32" s="1"/>
  <c r="N22" i="31"/>
  <c r="G95" i="30"/>
  <c r="H95" i="30" s="1"/>
  <c r="I95" i="30"/>
  <c r="J95" i="30" s="1"/>
  <c r="M94" i="30"/>
  <c r="L182" i="30"/>
  <c r="M182" i="30" s="1"/>
  <c r="K182" i="30"/>
  <c r="M60" i="30"/>
  <c r="N53" i="30" s="1"/>
  <c r="H13" i="31" s="1"/>
  <c r="P60" i="30"/>
  <c r="Q53" i="30" s="1"/>
  <c r="L151" i="30"/>
  <c r="M151" i="30" s="1"/>
  <c r="K151" i="30"/>
  <c r="I140" i="30"/>
  <c r="J140" i="30" s="1"/>
  <c r="G140" i="30"/>
  <c r="H140" i="30" s="1"/>
  <c r="M139" i="30"/>
  <c r="G28" i="32"/>
  <c r="P18" i="31"/>
  <c r="C28" i="32"/>
  <c r="D28" i="32" s="1"/>
  <c r="N18" i="31"/>
  <c r="P151" i="30" l="1"/>
  <c r="N169" i="30"/>
  <c r="H23" i="31" s="1"/>
  <c r="P182" i="30"/>
  <c r="Q169" i="30" s="1"/>
  <c r="N207" i="30"/>
  <c r="H27" i="31" s="1"/>
  <c r="P214" i="30"/>
  <c r="Q207" i="30" s="1"/>
  <c r="M15" i="31"/>
  <c r="I15" i="31"/>
  <c r="J15" i="31" s="1"/>
  <c r="K15" i="31" s="1"/>
  <c r="O15" i="31"/>
  <c r="M13" i="31"/>
  <c r="I13" i="31"/>
  <c r="J13" i="31" s="1"/>
  <c r="K13" i="31" s="1"/>
  <c r="O13" i="31"/>
  <c r="M28" i="32"/>
  <c r="E28" i="32"/>
  <c r="H28" i="32"/>
  <c r="J28" i="32"/>
  <c r="L140" i="30"/>
  <c r="M140" i="30" s="1"/>
  <c r="K140" i="30"/>
  <c r="P94" i="30"/>
  <c r="L95" i="30"/>
  <c r="K95" i="30"/>
  <c r="J36" i="32"/>
  <c r="H36" i="32"/>
  <c r="P82" i="30"/>
  <c r="Q69" i="30" s="1"/>
  <c r="I9" i="32"/>
  <c r="N9" i="32"/>
  <c r="G153" i="30"/>
  <c r="H153" i="30" s="1"/>
  <c r="I153" i="30"/>
  <c r="J153" i="30" s="1"/>
  <c r="C40" i="32"/>
  <c r="D40" i="32" s="1"/>
  <c r="N24" i="31"/>
  <c r="G48" i="32"/>
  <c r="P28" i="31"/>
  <c r="C48" i="32"/>
  <c r="D48" i="32" s="1"/>
  <c r="N28" i="31"/>
  <c r="P139" i="30"/>
  <c r="G96" i="30"/>
  <c r="H96" i="30" s="1"/>
  <c r="I96" i="30"/>
  <c r="J96" i="30" s="1"/>
  <c r="M95" i="30"/>
  <c r="P95" i="30"/>
  <c r="E36" i="32"/>
  <c r="M36" i="32"/>
  <c r="L152" i="30"/>
  <c r="M152" i="30" s="1"/>
  <c r="K152" i="30"/>
  <c r="J9" i="32"/>
  <c r="L9" i="32" s="1"/>
  <c r="E9" i="32"/>
  <c r="M9" i="32"/>
  <c r="O9" i="32" s="1"/>
  <c r="P9" i="32" s="1"/>
  <c r="P24" i="31"/>
  <c r="G40" i="32"/>
  <c r="M26" i="31"/>
  <c r="I26" i="31"/>
  <c r="J26" i="31" s="1"/>
  <c r="K26" i="31" s="1"/>
  <c r="O26" i="31"/>
  <c r="I19" i="31"/>
  <c r="J19" i="31" s="1"/>
  <c r="K19" i="31" s="1"/>
  <c r="M19" i="31"/>
  <c r="M7" i="31"/>
  <c r="I7" i="31"/>
  <c r="J7" i="31" s="1"/>
  <c r="K7" i="31" s="1"/>
  <c r="P152" i="30" l="1"/>
  <c r="N127" i="30"/>
  <c r="H20" i="31" s="1"/>
  <c r="P140" i="30"/>
  <c r="Q127" i="30" s="1"/>
  <c r="C8" i="32"/>
  <c r="N7" i="31"/>
  <c r="C30" i="32"/>
  <c r="D30" i="32" s="1"/>
  <c r="N19" i="31"/>
  <c r="O7" i="31"/>
  <c r="O19" i="31"/>
  <c r="J40" i="32"/>
  <c r="H40" i="32"/>
  <c r="K153" i="30"/>
  <c r="L153" i="30"/>
  <c r="G15" i="32"/>
  <c r="P13" i="31"/>
  <c r="G14" i="32"/>
  <c r="C14" i="32"/>
  <c r="D14" i="32" s="1"/>
  <c r="C15" i="32"/>
  <c r="D15" i="32" s="1"/>
  <c r="N13" i="31"/>
  <c r="G21" i="32"/>
  <c r="G20" i="32"/>
  <c r="P15" i="31"/>
  <c r="C21" i="32"/>
  <c r="D21" i="32" s="1"/>
  <c r="N15" i="31"/>
  <c r="C20" i="32"/>
  <c r="D20" i="32" s="1"/>
  <c r="M27" i="31"/>
  <c r="I27" i="31"/>
  <c r="J27" i="31" s="1"/>
  <c r="K27" i="31" s="1"/>
  <c r="O27" i="31"/>
  <c r="I23" i="31"/>
  <c r="J23" i="31" s="1"/>
  <c r="K23" i="31" s="1"/>
  <c r="M23" i="31"/>
  <c r="O23" i="31"/>
  <c r="G44" i="32"/>
  <c r="P26" i="31"/>
  <c r="C44" i="32"/>
  <c r="D44" i="32" s="1"/>
  <c r="N26" i="31"/>
  <c r="L96" i="30"/>
  <c r="M96" i="30" s="1"/>
  <c r="K96" i="30"/>
  <c r="M48" i="32"/>
  <c r="E48" i="32"/>
  <c r="H48" i="32"/>
  <c r="J48" i="32"/>
  <c r="E40" i="32"/>
  <c r="M40" i="32"/>
  <c r="G154" i="30"/>
  <c r="H154" i="30" s="1"/>
  <c r="I154" i="30"/>
  <c r="J154" i="30" s="1"/>
  <c r="M153" i="30"/>
  <c r="N36" i="32"/>
  <c r="O36" i="32" s="1"/>
  <c r="I36" i="32"/>
  <c r="L36" i="32" s="1"/>
  <c r="K36" i="32"/>
  <c r="R36" i="32" s="1"/>
  <c r="I28" i="32"/>
  <c r="L28" i="32" s="1"/>
  <c r="K28" i="32"/>
  <c r="R28" i="32" s="1"/>
  <c r="N28" i="32"/>
  <c r="O28" i="32"/>
  <c r="Q36" i="32" l="1"/>
  <c r="P36" i="32"/>
  <c r="N83" i="30"/>
  <c r="H16" i="31" s="1"/>
  <c r="P96" i="30"/>
  <c r="Q83" i="30" s="1"/>
  <c r="P153" i="30"/>
  <c r="L154" i="30"/>
  <c r="K154" i="30"/>
  <c r="E44" i="32"/>
  <c r="M44" i="32"/>
  <c r="H44" i="32"/>
  <c r="J44" i="32"/>
  <c r="C38" i="32"/>
  <c r="D38" i="32" s="1"/>
  <c r="N23" i="31"/>
  <c r="P27" i="31"/>
  <c r="G46" i="32"/>
  <c r="C46" i="32"/>
  <c r="D46" i="32" s="1"/>
  <c r="N27" i="31"/>
  <c r="J21" i="32"/>
  <c r="H21" i="32"/>
  <c r="M15" i="32"/>
  <c r="E15" i="32"/>
  <c r="J14" i="32"/>
  <c r="H14" i="32"/>
  <c r="J15" i="32"/>
  <c r="H15" i="32"/>
  <c r="P7" i="31"/>
  <c r="G8" i="32"/>
  <c r="J8" i="32" s="1"/>
  <c r="E30" i="32"/>
  <c r="M30" i="32"/>
  <c r="M8" i="32"/>
  <c r="E8" i="32"/>
  <c r="I20" i="31"/>
  <c r="J20" i="31" s="1"/>
  <c r="K20" i="31" s="1"/>
  <c r="M20" i="31"/>
  <c r="O20" i="31"/>
  <c r="P28" i="32"/>
  <c r="Q28" i="32"/>
  <c r="M154" i="30"/>
  <c r="N141" i="30" s="1"/>
  <c r="H21" i="31" s="1"/>
  <c r="P154" i="30"/>
  <c r="Q141" i="30" s="1"/>
  <c r="N48" i="32"/>
  <c r="K48" i="32"/>
  <c r="R48" i="32" s="1"/>
  <c r="I48" i="32"/>
  <c r="L48" i="32" s="1"/>
  <c r="O48" i="32"/>
  <c r="P23" i="31"/>
  <c r="G38" i="32"/>
  <c r="M20" i="32"/>
  <c r="E20" i="32"/>
  <c r="E21" i="32"/>
  <c r="M21" i="32"/>
  <c r="J20" i="32"/>
  <c r="H20" i="32"/>
  <c r="M14" i="32"/>
  <c r="E14" i="32"/>
  <c r="I40" i="32"/>
  <c r="L40" i="32" s="1"/>
  <c r="N40" i="32"/>
  <c r="O40" i="32" s="1"/>
  <c r="K40" i="32"/>
  <c r="R40" i="32" s="1"/>
  <c r="P19" i="31"/>
  <c r="G30" i="32"/>
  <c r="I21" i="31" l="1"/>
  <c r="J21" i="31" s="1"/>
  <c r="K21" i="31" s="1"/>
  <c r="M21" i="31"/>
  <c r="O21" i="31" s="1"/>
  <c r="P40" i="32"/>
  <c r="Q40" i="32"/>
  <c r="L8" i="32"/>
  <c r="M57" i="32" s="1"/>
  <c r="R7" i="32"/>
  <c r="N20" i="32"/>
  <c r="I20" i="32"/>
  <c r="L20" i="32" s="1"/>
  <c r="K20" i="32"/>
  <c r="J30" i="32"/>
  <c r="H30" i="32"/>
  <c r="O20" i="32"/>
  <c r="C32" i="32"/>
  <c r="D32" i="32" s="1"/>
  <c r="N20" i="31"/>
  <c r="E46" i="32"/>
  <c r="M46" i="32"/>
  <c r="M38" i="32"/>
  <c r="E38" i="32"/>
  <c r="I44" i="32"/>
  <c r="L44" i="32" s="1"/>
  <c r="K44" i="32"/>
  <c r="R44" i="32" s="1"/>
  <c r="N44" i="32"/>
  <c r="I16" i="31"/>
  <c r="J16" i="31" s="1"/>
  <c r="K16" i="31" s="1"/>
  <c r="M16" i="31"/>
  <c r="H38" i="32"/>
  <c r="J38" i="32"/>
  <c r="Q48" i="32"/>
  <c r="P48" i="32"/>
  <c r="P20" i="31"/>
  <c r="G32" i="32"/>
  <c r="N8" i="32"/>
  <c r="O8" i="32" s="1"/>
  <c r="I8" i="32"/>
  <c r="N15" i="32"/>
  <c r="O15" i="32" s="1"/>
  <c r="P15" i="32" s="1"/>
  <c r="I15" i="32"/>
  <c r="L15" i="32" s="1"/>
  <c r="K15" i="32"/>
  <c r="N14" i="32"/>
  <c r="O14" i="32" s="1"/>
  <c r="I14" i="32"/>
  <c r="L14" i="32" s="1"/>
  <c r="K14" i="32"/>
  <c r="N21" i="32"/>
  <c r="O21" i="32" s="1"/>
  <c r="P21" i="32" s="1"/>
  <c r="I21" i="32"/>
  <c r="L21" i="32" s="1"/>
  <c r="K21" i="32"/>
  <c r="J46" i="32"/>
  <c r="H46" i="32"/>
  <c r="O44" i="32"/>
  <c r="P8" i="32" l="1"/>
  <c r="Q7" i="32"/>
  <c r="P21" i="31"/>
  <c r="G34" i="32"/>
  <c r="Q14" i="32"/>
  <c r="P14" i="32"/>
  <c r="C24" i="32"/>
  <c r="D24" i="32" s="1"/>
  <c r="C23" i="32"/>
  <c r="D23" i="32" s="1"/>
  <c r="N16" i="31"/>
  <c r="P44" i="32"/>
  <c r="Q44" i="32"/>
  <c r="R14" i="32"/>
  <c r="J32" i="32"/>
  <c r="H32" i="32"/>
  <c r="O16" i="31"/>
  <c r="Q20" i="32"/>
  <c r="P20" i="32"/>
  <c r="K30" i="32"/>
  <c r="R30" i="32" s="1"/>
  <c r="I30" i="32"/>
  <c r="L30" i="32" s="1"/>
  <c r="N30" i="32"/>
  <c r="O30" i="32" s="1"/>
  <c r="R20" i="32"/>
  <c r="M60" i="32"/>
  <c r="M58" i="32"/>
  <c r="M59" i="32" s="1"/>
  <c r="M62" i="32" s="1"/>
  <c r="M61" i="32"/>
  <c r="N46" i="32"/>
  <c r="I46" i="32"/>
  <c r="L46" i="32" s="1"/>
  <c r="K46" i="32"/>
  <c r="R46" i="32" s="1"/>
  <c r="I38" i="32"/>
  <c r="L38" i="32" s="1"/>
  <c r="K38" i="32"/>
  <c r="R38" i="32" s="1"/>
  <c r="N38" i="32"/>
  <c r="O38" i="32" s="1"/>
  <c r="O46" i="32"/>
  <c r="E32" i="32"/>
  <c r="M32" i="32"/>
  <c r="C34" i="32"/>
  <c r="D34" i="32" s="1"/>
  <c r="N21" i="31"/>
  <c r="P38" i="32" l="1"/>
  <c r="Q38" i="32"/>
  <c r="Q46" i="32"/>
  <c r="P46" i="32"/>
  <c r="E34" i="32"/>
  <c r="M34" i="32"/>
  <c r="Q30" i="32"/>
  <c r="P30" i="32"/>
  <c r="G24" i="32"/>
  <c r="P16" i="31"/>
  <c r="G23" i="32"/>
  <c r="E24" i="32"/>
  <c r="M24" i="32"/>
  <c r="H34" i="32"/>
  <c r="J34" i="32"/>
  <c r="I32" i="32"/>
  <c r="L32" i="32" s="1"/>
  <c r="K32" i="32"/>
  <c r="R32" i="32" s="1"/>
  <c r="N32" i="32"/>
  <c r="O32" i="32" s="1"/>
  <c r="E23" i="32"/>
  <c r="M23" i="32"/>
  <c r="Q32" i="32" l="1"/>
  <c r="P32" i="32"/>
  <c r="H23" i="32"/>
  <c r="J23" i="32"/>
  <c r="J24" i="32"/>
  <c r="H24" i="32"/>
  <c r="K34" i="32"/>
  <c r="R34" i="32" s="1"/>
  <c r="I34" i="32"/>
  <c r="L34" i="32" s="1"/>
  <c r="N34" i="32"/>
  <c r="O34" i="32" s="1"/>
  <c r="P34" i="32" l="1"/>
  <c r="Q34" i="32"/>
  <c r="N23" i="32"/>
  <c r="O23" i="32" s="1"/>
  <c r="I23" i="32"/>
  <c r="L23" i="32" s="1"/>
  <c r="K23" i="32"/>
  <c r="R23" i="32" s="1"/>
  <c r="N24" i="32"/>
  <c r="O24" i="32" s="1"/>
  <c r="P24" i="32" s="1"/>
  <c r="I24" i="32"/>
  <c r="L24" i="32" s="1"/>
  <c r="K24" i="32"/>
  <c r="Q23" i="32" l="1"/>
  <c r="P23" i="32"/>
  <c r="L57" i="32"/>
  <c r="L60" i="32" l="1"/>
  <c r="L62" i="32" s="1"/>
  <c r="L63" i="32" s="1"/>
  <c r="L61" i="32"/>
  <c r="L59" i="32"/>
  <c r="L58" i="32"/>
</calcChain>
</file>

<file path=xl/sharedStrings.xml><?xml version="1.0" encoding="utf-8"?>
<sst xmlns="http://schemas.openxmlformats.org/spreadsheetml/2006/main" count="816" uniqueCount="362">
  <si>
    <t>Unit</t>
  </si>
  <si>
    <t>RH150/75</t>
  </si>
  <si>
    <t>EH400/150</t>
  </si>
  <si>
    <t>E400</t>
  </si>
  <si>
    <t>H300</t>
  </si>
  <si>
    <t>Z400</t>
  </si>
  <si>
    <t>S 1 g</t>
  </si>
  <si>
    <t>RH150/150</t>
  </si>
  <si>
    <t>H100</t>
  </si>
  <si>
    <t>Item</t>
  </si>
  <si>
    <t>December(12)</t>
  </si>
  <si>
    <t>November(11)</t>
  </si>
  <si>
    <t>October(10)</t>
  </si>
  <si>
    <t>September(9)</t>
  </si>
  <si>
    <t>August(8)</t>
  </si>
  <si>
    <t>July(7)</t>
  </si>
  <si>
    <t>June(6)</t>
  </si>
  <si>
    <t>May(5)</t>
  </si>
  <si>
    <t>April(4)</t>
  </si>
  <si>
    <t>March(3)</t>
  </si>
  <si>
    <t>DP</t>
  </si>
  <si>
    <t>February(2)</t>
  </si>
  <si>
    <t>Grant</t>
  </si>
  <si>
    <t>January (1)</t>
  </si>
  <si>
    <t>Date Control:</t>
  </si>
  <si>
    <t>Year</t>
  </si>
  <si>
    <t>Month</t>
  </si>
  <si>
    <t>Day</t>
  </si>
  <si>
    <t>Date Drug Calculation done:</t>
  </si>
  <si>
    <t>Name of Country:</t>
  </si>
  <si>
    <t>H 300</t>
  </si>
  <si>
    <t>R 150</t>
  </si>
  <si>
    <t>Continuation Phase Intermittent</t>
  </si>
  <si>
    <t>R150</t>
  </si>
  <si>
    <t>Intensive Phase Daily</t>
  </si>
  <si>
    <t>Total No. Tablets</t>
  </si>
  <si>
    <t>Average Units/Dose</t>
  </si>
  <si>
    <t>Doses/ Month</t>
  </si>
  <si>
    <t>#    Months</t>
  </si>
  <si>
    <t># Patients</t>
  </si>
  <si>
    <t>2(RHZE)/4(RH)3</t>
  </si>
  <si>
    <t>Intensive Phase Daily   Continuation Phase Daily</t>
  </si>
  <si>
    <t>2(RHZE)/6(EH)</t>
  </si>
  <si>
    <t>Intensive Phase Daily    Continuation Phase Daily</t>
  </si>
  <si>
    <t>2(RHZE)/4(RH)</t>
  </si>
  <si>
    <t>NB: GDF does not supply single dose rifampicin in accordance with WHO Guidelines to protect against resistance</t>
  </si>
  <si>
    <t>as % of Cat I+III adult patients (average weight 55-70 kg):</t>
  </si>
  <si>
    <t>%</t>
  </si>
  <si>
    <t>SINGLE DRUG FORMULATIONS FOR PATIENTS WITH ADVERSE REACTIONS</t>
  </si>
  <si>
    <t>ADULT PROPHYLAXIS AGAINST TB (PLWH/A)</t>
  </si>
  <si>
    <t>Total Patients</t>
  </si>
  <si>
    <t>RH 150/150</t>
  </si>
  <si>
    <t>4(RH)3</t>
  </si>
  <si>
    <t>EH 400/150</t>
  </si>
  <si>
    <t>6(EH)</t>
  </si>
  <si>
    <t>4(RH)</t>
  </si>
  <si>
    <t>III</t>
  </si>
  <si>
    <t>5(RH)3Z3E3</t>
  </si>
  <si>
    <t>RH 150/75</t>
  </si>
  <si>
    <t>5(RH)ZE</t>
  </si>
  <si>
    <t>RHZE</t>
  </si>
  <si>
    <t>5(RHZE)</t>
  </si>
  <si>
    <t>5(RH)3E3</t>
  </si>
  <si>
    <t>RHE 150/75/275</t>
  </si>
  <si>
    <t>5(RHE)</t>
  </si>
  <si>
    <t>5(RH)E</t>
  </si>
  <si>
    <t>II</t>
  </si>
  <si>
    <t>I</t>
  </si>
  <si>
    <t>Total Units</t>
  </si>
  <si>
    <t># Months</t>
  </si>
  <si>
    <t>Drugs</t>
  </si>
  <si>
    <t>Regimen</t>
  </si>
  <si>
    <t>Category</t>
  </si>
  <si>
    <t>CONTINUATION PHASE</t>
  </si>
  <si>
    <t>2(RH)3Z3</t>
  </si>
  <si>
    <t>2(RH)3Z3E3</t>
  </si>
  <si>
    <t>2(RH)Z</t>
  </si>
  <si>
    <t>2(RH)ZE</t>
  </si>
  <si>
    <t>RHZE150/75/400/275</t>
  </si>
  <si>
    <t>2(RHZE)</t>
  </si>
  <si>
    <t>S1</t>
  </si>
  <si>
    <t>2S3(RH)3Z3E3/1(RH)3Z3E3</t>
  </si>
  <si>
    <t>2S(RH)ZE/1(RH)ZE</t>
  </si>
  <si>
    <t>2S(RHZE)/1(RHZE)</t>
  </si>
  <si>
    <t>INTENSIVE PHASE</t>
  </si>
  <si>
    <r>
      <t>Calculations for Patients are based on an assumed average Patient Weight of</t>
    </r>
    <r>
      <rPr>
        <b/>
        <sz val="14"/>
        <color indexed="10"/>
        <rFont val="Times New Roman"/>
        <family val="1"/>
      </rPr>
      <t xml:space="preserve"> </t>
    </r>
    <r>
      <rPr>
        <b/>
        <sz val="14"/>
        <rFont val="Times New Roman"/>
        <family val="1"/>
      </rPr>
      <t>40-54</t>
    </r>
    <r>
      <rPr>
        <b/>
        <sz val="14"/>
        <color indexed="10"/>
        <rFont val="Times New Roman"/>
        <family val="1"/>
      </rPr>
      <t xml:space="preserve"> </t>
    </r>
    <r>
      <rPr>
        <b/>
        <sz val="14"/>
        <rFont val="Times New Roman"/>
        <family val="1"/>
      </rPr>
      <t>kg</t>
    </r>
  </si>
  <si>
    <t>Regimens/Patients/Tablets</t>
  </si>
  <si>
    <t>Total Patients Cat II</t>
  </si>
  <si>
    <t>2S(RHZE)/1(RHZE)/5(RH)E</t>
  </si>
  <si>
    <t>S 1gr (60 vials)                                                              Water for Inj. 5ml (60 vials)                                               AD syringes (60 pcs)                          RHZE 150/75/400/275 (9 blister)                           RH 150/75 (15 blister)                                     E/400 (10 blister)</t>
  </si>
  <si>
    <t>Cat II B1</t>
  </si>
  <si>
    <t>2S(RHZE)/1(RHZE)/5(RHE)</t>
  </si>
  <si>
    <t>S 1gr  (60 vials)                                                            Water for Inj. 5ml  (60 vials)                              AD syringes (60 pcs)                                               RHZE 150/75/400/275 (9 blister)                                        RHE 150/75/275 (15 blister)</t>
  </si>
  <si>
    <t>Cat II A1</t>
  </si>
  <si>
    <t xml:space="preserve"># Cat II Patients </t>
  </si>
  <si>
    <t>Total Patients Cat I+III</t>
  </si>
  <si>
    <t>RHZE 150/75/400/275                                                      RH 150/150</t>
  </si>
  <si>
    <t>2(RHZE)/4(RH)³</t>
  </si>
  <si>
    <t>Cat I+III C</t>
  </si>
  <si>
    <t>RHZE 150/75/400/275                                                            EH 400/150</t>
  </si>
  <si>
    <t>Cat I+III B</t>
  </si>
  <si>
    <t>RHZE 150/75/400/275                                   RH 150/75</t>
  </si>
  <si>
    <t>Cat I+III A</t>
  </si>
  <si>
    <t xml:space="preserve"># Cat III Patients </t>
  </si>
  <si>
    <t xml:space="preserve"># Cat I Patients </t>
  </si>
  <si>
    <t>Regimens</t>
  </si>
  <si>
    <t>PATIENT KITS</t>
  </si>
  <si>
    <t>Calculations for Patient Kits are based on an assumed average Patient Weight of 40-54 kg</t>
  </si>
  <si>
    <t>Patients using Kits are entered in accordance with the regimens in the kits.</t>
  </si>
  <si>
    <t xml:space="preserve">as the # patients expected to be treated.  </t>
  </si>
  <si>
    <t xml:space="preserve">The number of patients for whom drugs are acquired should be the same </t>
  </si>
  <si>
    <t xml:space="preserve"> If it is not, a Recheck!! will appear in the Total column.</t>
  </si>
  <si>
    <t>The number of patients (not treated with kits) in the two phases should be the same.</t>
  </si>
  <si>
    <t>This table serves as a check</t>
  </si>
  <si>
    <t>Total</t>
  </si>
  <si>
    <t>Continuation Phase</t>
  </si>
  <si>
    <t>Intensive Phase</t>
  </si>
  <si>
    <t>With GDF Kits</t>
  </si>
  <si>
    <t>With GDF Drugs (Not Kits)</t>
  </si>
  <si>
    <t>Recheck!!</t>
  </si>
  <si>
    <t>Adult Patients to be Treated (do not enter data in this table)</t>
  </si>
  <si>
    <t>E100</t>
  </si>
  <si>
    <t>6EH</t>
  </si>
  <si>
    <t>RH 60/60</t>
  </si>
  <si>
    <t>RH 60/30</t>
  </si>
  <si>
    <t>RHZ 60/30/150</t>
  </si>
  <si>
    <t>2(RHZ)</t>
  </si>
  <si>
    <t>NB: S1 is not available in paediatric form and should be dosed according to WHO/Country guidelines.  GDF will only provide S1 for paediatric cases if explicitly requested by a country.</t>
  </si>
  <si>
    <t>2S(RHZ)E/1(RHZ)E</t>
  </si>
  <si>
    <t>2S(RHZ)</t>
  </si>
  <si>
    <t>2(RHZ)E</t>
  </si>
  <si>
    <t xml:space="preserve"> INTENSIVE PHASE</t>
  </si>
  <si>
    <t>Calculations are based on an assumed average weight of 15-19 kg</t>
  </si>
  <si>
    <t>Previous WHO Guidelines</t>
  </si>
  <si>
    <t>5RHE</t>
  </si>
  <si>
    <t>Retreatment Cases (21-30 kg)</t>
  </si>
  <si>
    <t>Retreatment Cases (5-20 kg)</t>
  </si>
  <si>
    <t>4RH</t>
  </si>
  <si>
    <t>New cases            (21-30 kg)</t>
  </si>
  <si>
    <t>New Cases            (5-20 kg)</t>
  </si>
  <si>
    <t>RHZE 150/75/400/275</t>
  </si>
  <si>
    <t>2SRHZE/1RHZE</t>
  </si>
  <si>
    <t>2RHZ</t>
  </si>
  <si>
    <t>2RHZE</t>
  </si>
  <si>
    <t>New Cases          (21-30 kg)</t>
  </si>
  <si>
    <t>Calculations for 5-20 kg weight band are based on an assumed average weight of 15-20 kg</t>
  </si>
  <si>
    <t>2SRHZE/1RHZE/5RHE</t>
  </si>
  <si>
    <t>Retreatment               (21-30 kg)</t>
  </si>
  <si>
    <t>Retreatment (5-20 kg)</t>
  </si>
  <si>
    <t>2RHZ/4RH</t>
  </si>
  <si>
    <t>2RHZE/4RH</t>
  </si>
  <si>
    <t>New Cases                 (21-30 kg)</t>
  </si>
  <si>
    <t>New Cases                   (5-20 kg)</t>
  </si>
  <si>
    <t>GDF Reccomends</t>
  </si>
  <si>
    <t>WHO Estimate</t>
  </si>
  <si>
    <t>No</t>
  </si>
  <si>
    <t>Would you like to use the GDF recommendation? (based on Cell D39)</t>
  </si>
  <si>
    <t>Interim WHO Guidelines</t>
  </si>
  <si>
    <t>Actual Number of Paedaitric Cases</t>
  </si>
  <si>
    <t>Estimated Number of Paediatric Cases</t>
  </si>
  <si>
    <t>Percentage</t>
  </si>
  <si>
    <t>New Adult Cases</t>
  </si>
  <si>
    <t>Estimated Number of Children as a % of New Adult Smear Positive and Smear Negative Cases</t>
  </si>
  <si>
    <t>TB TREATMENT IN CHILDREN 0 to 14 YEARS OLD</t>
  </si>
  <si>
    <t xml:space="preserve">H100  </t>
  </si>
  <si>
    <t>36-60 months</t>
  </si>
  <si>
    <t>In absence of country-specific data, estimate 2/3 of paediatric cases as 0-35 months and 1/3 as 36-60 months</t>
  </si>
  <si>
    <t>0-35 months</t>
  </si>
  <si>
    <t>Average Weight Kgs</t>
  </si>
  <si>
    <t>Age</t>
  </si>
  <si>
    <t>PAEDIATRIC PROPHYLAXIS AGAINST TB (Children living with Smear Positive TB cases and HIV+ Children)</t>
  </si>
  <si>
    <t xml:space="preserve">The number of patients for whom drugs are acquired should be the same as the number of patients expected to be treated </t>
  </si>
  <si>
    <t xml:space="preserve"> If it is not, a Recheck will appear in the Total column.</t>
  </si>
  <si>
    <t>The number of patients in the two phases should be the same.</t>
  </si>
  <si>
    <t>20-30 kg</t>
  </si>
  <si>
    <t>5-20 kg</t>
  </si>
  <si>
    <t>Retreatment  Cases</t>
  </si>
  <si>
    <t>20-30 kg (without Ethambutol)</t>
  </si>
  <si>
    <t>20-30 kg (with Ethambutol)</t>
  </si>
  <si>
    <t>5-20 kg (without Ethambutol)</t>
  </si>
  <si>
    <t>5-20 kg (with Ethambutol)</t>
  </si>
  <si>
    <t>New Cases</t>
  </si>
  <si>
    <t>Yes</t>
  </si>
  <si>
    <t>Guidelines</t>
  </si>
  <si>
    <t>Paeds Patients to be Treated (do not enter data in this table)</t>
  </si>
  <si>
    <t>Description?</t>
  </si>
  <si>
    <t>Drug?</t>
  </si>
  <si>
    <r>
      <t xml:space="preserve">Useable Stock Calculator for Drug Formulations </t>
    </r>
    <r>
      <rPr>
        <b/>
        <u/>
        <sz val="14"/>
        <rFont val="Times New Roman"/>
        <family val="1"/>
      </rPr>
      <t>not</t>
    </r>
    <r>
      <rPr>
        <b/>
        <sz val="14"/>
        <rFont val="Times New Roman"/>
        <family val="1"/>
      </rPr>
      <t xml:space="preserve"> Listed Above </t>
    </r>
  </si>
  <si>
    <t>Isoniazid 100 mg tablets</t>
  </si>
  <si>
    <t>Ethambutol HCI 100 mg film coated tablets</t>
  </si>
  <si>
    <t>Rifampicin 60 mg / Isoniazid 60 mg tablets</t>
  </si>
  <si>
    <t>Rifampicin 60 mg / Isoniazid 30 mg tablets</t>
  </si>
  <si>
    <t>Rifampicin 60 mg / Isoniazid 30 mg / Pyrazinamide 150 mg tablets</t>
  </si>
  <si>
    <t>5ml disposable syringe</t>
  </si>
  <si>
    <t>Disposable Syringe</t>
  </si>
  <si>
    <t>Water for injection, 5 ml vial, 100 vials/unit</t>
  </si>
  <si>
    <t>Solvent</t>
  </si>
  <si>
    <t>Streptomycin (as sulphate) powder for injection 1 g,</t>
  </si>
  <si>
    <t>Pyrazinamide 400 mg tablet</t>
  </si>
  <si>
    <t>Isoniazid 300 mg tablets</t>
  </si>
  <si>
    <t>Ethambutol HCI 400 mg film coated tablets</t>
  </si>
  <si>
    <t>Ethambutol 400 mg + Isoniazid 150 mg film coated tablets</t>
  </si>
  <si>
    <t>Rifampicin 150 mg / Isoniazid 150 mg, film coated tablets</t>
  </si>
  <si>
    <t>Rifampicin 150 mg / Isoniazid 75 mg, film coated tablets</t>
  </si>
  <si>
    <t>Rifampicin 150 mg / Isoniazid 75 mg/ Ethambutol 275 mg., film coated tablets</t>
  </si>
  <si>
    <t>Rifampicin 150 mg / Isoniazid 75 mg / Pyrazinamide 400 mg / Ethambutol 275 mg film coated tablets</t>
  </si>
  <si>
    <t>Drug Formulations</t>
  </si>
  <si>
    <t>Cat II B2 Kits</t>
  </si>
  <si>
    <t>Cat II B1 Kits</t>
  </si>
  <si>
    <t>Cat II A2 Kits</t>
  </si>
  <si>
    <t>Cat II A1 Kits</t>
  </si>
  <si>
    <t>Cat I+III C Kits</t>
  </si>
  <si>
    <t>2(RHZE)/4(EH)</t>
  </si>
  <si>
    <t>Cat I+III B Kits</t>
  </si>
  <si>
    <t>Cat I+III A Kits</t>
  </si>
  <si>
    <t>Patient Kits</t>
  </si>
  <si>
    <t>Total amount of stock likely to expire before consumption</t>
  </si>
  <si>
    <t>Amount of stock likely to expire before consumption</t>
  </si>
  <si>
    <t># Months Useable Stock on-hand</t>
  </si>
  <si>
    <t>Total Useable Stock</t>
  </si>
  <si>
    <t>Useable Stock</t>
  </si>
  <si>
    <t>Months of consumption remaining before expiry</t>
  </si>
  <si>
    <t>These cells deal with the possible errors in Column I if fewer than 8 batches are used for the calculation</t>
  </si>
  <si>
    <t>Days of consumption remaining before expiry</t>
  </si>
  <si>
    <t>Rational stock calculation needed?</t>
  </si>
  <si>
    <t>Date of final consumption</t>
  </si>
  <si>
    <t># Months' stock on-hand</t>
  </si>
  <si>
    <t>Current stock (at the time of visit) Number kits/pills/vials at each expiry date</t>
  </si>
  <si>
    <r>
      <t xml:space="preserve">Expiry date(s) </t>
    </r>
    <r>
      <rPr>
        <b/>
        <sz val="12"/>
        <color indexed="10"/>
        <rFont val="Times New Roman"/>
        <family val="1"/>
      </rPr>
      <t>(YYYY/MM/DD)</t>
    </r>
  </si>
  <si>
    <t>Annual Drug needs</t>
  </si>
  <si>
    <t>Description</t>
  </si>
  <si>
    <r>
      <t xml:space="preserve">3) If multiple expiry dates for medicines, enter expiration dates and corresponding quantities in </t>
    </r>
    <r>
      <rPr>
        <b/>
        <u/>
        <sz val="16"/>
        <rFont val="Times New Roman"/>
        <family val="1"/>
      </rPr>
      <t>chronological order</t>
    </r>
    <r>
      <rPr>
        <sz val="16"/>
        <rFont val="Times New Roman"/>
        <family val="1"/>
      </rPr>
      <t xml:space="preserve"> (</t>
    </r>
    <r>
      <rPr>
        <b/>
        <sz val="16"/>
        <color indexed="10"/>
        <rFont val="Times New Roman"/>
        <family val="1"/>
      </rPr>
      <t>earliest expiry date comes first</t>
    </r>
    <r>
      <rPr>
        <sz val="16"/>
        <rFont val="Times New Roman"/>
        <family val="1"/>
      </rPr>
      <t>).</t>
    </r>
  </si>
  <si>
    <t>2) If expiry dates are unknown, enter total quantities only on first line; if no expiry date is known, enter "n/a" in Column D and only make one entry in the first quantities box (summing different batches); if N/A is entered in Column D, calculation assumes Rational Stock = Actual Stock.</t>
  </si>
  <si>
    <r>
      <t xml:space="preserve">1) Enter dates in </t>
    </r>
    <r>
      <rPr>
        <b/>
        <sz val="16"/>
        <color indexed="10"/>
        <rFont val="Times New Roman"/>
        <family val="1"/>
      </rPr>
      <t>YYYY/MM/DD</t>
    </r>
    <r>
      <rPr>
        <sz val="16"/>
        <rFont val="Times New Roman"/>
        <family val="1"/>
      </rPr>
      <t xml:space="preserve"> in Column D; if no day is given in expiration date (e.g. 10/2010 or October 2010), enter the last day of the month (2010/10/30); enter quantities of each drug with that expiry date in Column E.</t>
    </r>
  </si>
  <si>
    <t>ONLY ENTER DATA IN THE YELLOW CELLS - DO NOT ADJUST THE FORMULAS IN WHITE CELLS</t>
  </si>
  <si>
    <t>This Useable Stock calculation is only an approximation and it does not replace the expertise and country-situation knowledge of the DM expert.  Use the tool carefully.</t>
  </si>
  <si>
    <r>
      <t xml:space="preserve">Useable Stock </t>
    </r>
    <r>
      <rPr>
        <sz val="18"/>
        <rFont val="Times New Roman"/>
        <family val="1"/>
      </rPr>
      <t xml:space="preserve">= Stock that can be </t>
    </r>
    <r>
      <rPr>
        <u/>
        <sz val="18"/>
        <rFont val="Times New Roman"/>
        <family val="1"/>
      </rPr>
      <t>consumed before expiry</t>
    </r>
  </si>
  <si>
    <t>Useable Stock Level Calculation</t>
  </si>
  <si>
    <t xml:space="preserve">***As can be seen from the table, Total Required Order (column O) has 2 components: Regular GDF order (column N) and Required Advance order (column K). </t>
  </si>
  <si>
    <t>**Refers to the deliveries outside of this grant, from the time of the visit until 12 months after the next regular GDF delivery</t>
  </si>
  <si>
    <t>Fill in Column E for every item; some items might have different time until delivery</t>
  </si>
  <si>
    <t xml:space="preserve">The total number of months until delivery is </t>
  </si>
  <si>
    <t xml:space="preserve">If the drugs are send by sea freight, the time of the voyage plus the port clearance time has to be added </t>
  </si>
  <si>
    <t>fill the number of months for sea feight</t>
  </si>
  <si>
    <t>The GDF can normally guarantee the provision of drugs after 4 months from the day of placing the order.</t>
  </si>
  <si>
    <t>fill the number of months from the day GDF places the order until delivery by air freight:</t>
  </si>
  <si>
    <t>1-3 months depending on date of TRC approval and signing of Grant Agreement / Technical Agreement.</t>
  </si>
  <si>
    <t>fill the expected number of months from the day of the visit until GDF places the order in the yellow box</t>
  </si>
  <si>
    <t xml:space="preserve">*The number of months until delivery is caculated as follows: </t>
  </si>
  <si>
    <t>Total Required Order***</t>
  </si>
  <si>
    <t>Regular GDF order</t>
  </si>
  <si>
    <t>Latest Date Accelerated Order should arrive</t>
  </si>
  <si>
    <t>Required Accelerated Order</t>
  </si>
  <si>
    <t>Expected deliveries (kits,vials,pills) outside of this grant**</t>
  </si>
  <si>
    <t># Months Useable on hand (at time of visit)</t>
  </si>
  <si>
    <t xml:space="preserve">These cells prevent a #DIV/0! Type error in Column K if Annual Needs=0 </t>
  </si>
  <si>
    <t>Useable stock (at the time of visit)</t>
  </si>
  <si>
    <t>Needs until next regular delivery *</t>
  </si>
  <si>
    <t>Expected date of normal delivery</t>
  </si>
  <si>
    <t># Months before normal delivery</t>
  </si>
  <si>
    <t>% Buffer Stock</t>
  </si>
  <si>
    <t>Loose</t>
  </si>
  <si>
    <t>Blister</t>
  </si>
  <si>
    <t>TB Drug Quantities</t>
  </si>
  <si>
    <t>* GDF pays PSI costs if greater than value of product supplied</t>
  </si>
  <si>
    <t xml:space="preserve">Grand Total </t>
  </si>
  <si>
    <t>Subtotal (Kits Component)</t>
  </si>
  <si>
    <t>Subtotal (Drugs Component)</t>
  </si>
  <si>
    <t>Procurement Agent Fee (4.51% on Product)</t>
  </si>
  <si>
    <t>Estimated PSI (1000 USD/supplier/order)</t>
  </si>
  <si>
    <t>Estimated PSI (1000 USD/supplier/order)*</t>
  </si>
  <si>
    <t>Insurance (.2156% on Product + Freight)</t>
  </si>
  <si>
    <t>Freight (estimated to be 10% more than non-Kit)</t>
  </si>
  <si>
    <t>Freight</t>
  </si>
  <si>
    <t>Cost of Kits (incl. QC)</t>
  </si>
  <si>
    <t>Cost of Drugs (incl. QC)</t>
  </si>
  <si>
    <t>Kits</t>
  </si>
  <si>
    <t>Standard estimation is 15-25% (SEA is less, AIR is more)</t>
  </si>
  <si>
    <t>DP uses unrounded quantities; Grant uses rounded quantities</t>
  </si>
  <si>
    <t>Type of Order</t>
  </si>
  <si>
    <t>H100 - B</t>
  </si>
  <si>
    <t>No Loose</t>
  </si>
  <si>
    <t xml:space="preserve">E100 - B </t>
  </si>
  <si>
    <t xml:space="preserve">RH 60/60 - B </t>
  </si>
  <si>
    <t>RH 60/30 - B</t>
  </si>
  <si>
    <t xml:space="preserve">RHZ 60/30/150 - B </t>
  </si>
  <si>
    <t>Disposable Syringes - AD</t>
  </si>
  <si>
    <t>Z 400 -B</t>
  </si>
  <si>
    <t>H300 - B</t>
  </si>
  <si>
    <t>E 400 - B</t>
  </si>
  <si>
    <t>EH400/150 - B</t>
  </si>
  <si>
    <t>RH150/150 - B</t>
  </si>
  <si>
    <t>RH150/75 - B</t>
  </si>
  <si>
    <t>RHE 150/75/275 - B</t>
  </si>
  <si>
    <t>4-FDC-B</t>
  </si>
  <si>
    <t>4-FDC</t>
  </si>
  <si>
    <t>Kits Cat. II B1</t>
  </si>
  <si>
    <t>Kits Cat. II A1</t>
  </si>
  <si>
    <t>Kits Cat. I+III C</t>
  </si>
  <si>
    <t>Kits Cat. I+III B</t>
  </si>
  <si>
    <t>Kits Cat. I+III A</t>
  </si>
  <si>
    <t>Cost</t>
  </si>
  <si>
    <t># Units</t>
  </si>
  <si>
    <t>Requirements</t>
  </si>
  <si>
    <t>% Blister</t>
  </si>
  <si>
    <t>Total Cost</t>
  </si>
  <si>
    <t>Units for Regular Order</t>
  </si>
  <si>
    <t>Units for Accelerated Order</t>
  </si>
  <si>
    <t>DP Kits/Total DP Pills</t>
  </si>
  <si>
    <t>Grant Kits/Total Grant Pill</t>
  </si>
  <si>
    <t>Grant Units (Rounded Up to Nearest 5 or 0)</t>
  </si>
  <si>
    <t>Total GDF Request (Unrounded)</t>
  </si>
  <si>
    <t>Regular Order (Unrounded)</t>
  </si>
  <si>
    <t>Accelerated Order (Unrounded)</t>
  </si>
  <si>
    <t>Drug</t>
  </si>
  <si>
    <t>Rounded = Rounded up to the nearest 5 or 0 (Grant only)</t>
  </si>
  <si>
    <t>GDF Order Form</t>
  </si>
  <si>
    <t>H100 10x10 -B / 1000 tabs</t>
  </si>
  <si>
    <t>Blisters</t>
  </si>
  <si>
    <t># tabs,vials,packs/Units:</t>
  </si>
  <si>
    <t>Syringes</t>
  </si>
  <si>
    <t>Vials</t>
  </si>
  <si>
    <t>AD 2-Stroke Syringes</t>
  </si>
  <si>
    <t>Solvent (20 vials)</t>
  </si>
  <si>
    <t>S 1 g (100 vials)</t>
  </si>
  <si>
    <t>Kit Cat II B1 2S AD Syringes (RH)E</t>
  </si>
  <si>
    <t>Kit Cat II A1 2S AD Syringes (RHE)</t>
  </si>
  <si>
    <t>Kit Cat I+III C (RH150/150)</t>
  </si>
  <si>
    <t>Kit Cat I+III B (EH400/150)</t>
  </si>
  <si>
    <t>Kit Cat I+III A (RH150/75)</t>
  </si>
  <si>
    <t xml:space="preserve">Grant </t>
  </si>
  <si>
    <t>Paediatric Prophylaxis Pill-Count</t>
  </si>
  <si>
    <t>Adult Prophylaxis Pill-Count</t>
  </si>
  <si>
    <t>(only if as part of a 6EH continuation phase) Does not calculate automatically and number of tablets of H100 provided for 6EH CP must be manually added to total pills provided in C62)</t>
  </si>
  <si>
    <t>Paediatric Treatment Pill-Count</t>
  </si>
  <si>
    <t>Adult Treatment Pill-Count</t>
  </si>
  <si>
    <t>Patient Kits Provided</t>
  </si>
  <si>
    <t>Patient Treatments (incl. Kits)/Prophylaxis Supplied Estimates</t>
  </si>
  <si>
    <t>Buffer Stock % Estimate</t>
  </si>
  <si>
    <t>Total Numbers of Tablets/Vials Supplied</t>
  </si>
  <si>
    <t>Annual Drug Needs</t>
  </si>
  <si>
    <t>Prophylaxis</t>
  </si>
  <si>
    <t>Treatment</t>
  </si>
  <si>
    <t>Pills Delivered</t>
  </si>
  <si>
    <t>Quantity</t>
  </si>
  <si>
    <t>Total delivered</t>
  </si>
  <si>
    <t>Automatic Calculation</t>
  </si>
  <si>
    <t>Order Number?</t>
  </si>
  <si>
    <t>PAEDIATRIC ORDERS DELIVERED</t>
  </si>
  <si>
    <t>ADULT ORDERS DELIVERED</t>
  </si>
  <si>
    <t>No, Thank You…</t>
  </si>
  <si>
    <t>Paeds</t>
  </si>
  <si>
    <t>Need extra orders? Two extra order lines hidden in Columns H-K</t>
  </si>
  <si>
    <t>Yes, Please…</t>
  </si>
  <si>
    <t>Adult</t>
  </si>
  <si>
    <t>* Will take total units from Order Page and prepopulate into Column L. Must create separate DCS for adult and paeds.</t>
  </si>
  <si>
    <t>Maria, do you want this to calculate automatically?</t>
  </si>
  <si>
    <t>TB Drug Quantities (GDF Secretariat Use Only)</t>
  </si>
  <si>
    <t>Highest prices - March 2011 Tender</t>
  </si>
  <si>
    <t>Contact GDF</t>
  </si>
  <si>
    <r>
      <t>E100</t>
    </r>
    <r>
      <rPr>
        <sz val="11"/>
        <rFont val="Times New Roman"/>
        <family val="1"/>
      </rPr>
      <t xml:space="preserve"> # tabs,vials,packs/Units: 100</t>
    </r>
  </si>
  <si>
    <t>PRICE (US$) - do *not* include quality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</si>
</sst>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0" formatCode="_-&quot;$&quot;* #,##0.00_-;\-&quot;$&quot;* #,##0.00_-;_-&quot;$&quot;* &quot;-&quot;??_-;_-@_-"/>
    <numFmt numFmtId="175" formatCode="[$-409]mmm\-yy;@"/>
    <numFmt numFmtId="176" formatCode="_(* #,##0.00_);_(* \(#,##0.00\);_(* &quot;-&quot;??_);_(@_)"/>
    <numFmt numFmtId="177" formatCode="_(* #,##0_);_(* \(#,##0\);_(* &quot;-&quot;??_);_(@_)"/>
    <numFmt numFmtId="178" formatCode="_(&quot;$&quot;* #,##0.00_);_(&quot;$&quot;* \(#,##0.00\);_(&quot;$&quot;* &quot;-&quot;??_);_(@_)"/>
    <numFmt numFmtId="179" formatCode="_(* #,##0_);_(* \(#,##0\);_(* &quot;-&quot;_);_(@_)"/>
    <numFmt numFmtId="180" formatCode="[$-F800]dddd\,\ mmmm\ dd\,\ yyyy"/>
  </numFmts>
  <fonts count="4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b/>
      <sz val="11.5"/>
      <color indexed="9"/>
      <name val="Times New Roman"/>
      <family val="1"/>
    </font>
    <font>
      <b/>
      <sz val="12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  <font>
      <sz val="14"/>
      <name val="Times New Roman"/>
      <family val="1"/>
    </font>
    <font>
      <b/>
      <sz val="14"/>
      <color indexed="10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2"/>
      <name val="Times New Roman"/>
      <family val="1"/>
    </font>
    <font>
      <sz val="10"/>
      <color indexed="9"/>
      <name val="Times New Roman"/>
      <family val="1"/>
    </font>
    <font>
      <sz val="14"/>
      <color indexed="9"/>
      <name val="Times New Roman"/>
      <family val="1"/>
    </font>
    <font>
      <b/>
      <sz val="14"/>
      <color indexed="9"/>
      <name val="Times New Roman"/>
      <family val="1"/>
    </font>
    <font>
      <sz val="12"/>
      <color indexed="9"/>
      <name val="Times New Roman"/>
      <family val="1"/>
    </font>
    <font>
      <b/>
      <sz val="16"/>
      <name val="Times New Roman"/>
      <family val="1"/>
    </font>
    <font>
      <b/>
      <sz val="12"/>
      <color indexed="10"/>
      <name val="Times New Roman"/>
      <family val="1"/>
    </font>
    <font>
      <i/>
      <sz val="12"/>
      <name val="Times New Roman"/>
      <family val="1"/>
    </font>
    <font>
      <b/>
      <u/>
      <sz val="14"/>
      <name val="Times New Roman"/>
      <family val="1"/>
    </font>
    <font>
      <sz val="16"/>
      <name val="Times New Roman"/>
      <family val="1"/>
    </font>
    <font>
      <b/>
      <u/>
      <sz val="16"/>
      <name val="Times New Roman"/>
      <family val="1"/>
    </font>
    <font>
      <b/>
      <sz val="16"/>
      <color indexed="10"/>
      <name val="Times New Roman"/>
      <family val="1"/>
    </font>
    <font>
      <b/>
      <sz val="14"/>
      <color indexed="10"/>
      <name val="Times New Roman"/>
      <family val="1"/>
    </font>
    <font>
      <b/>
      <sz val="18"/>
      <color indexed="10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name val="Times New Roman"/>
      <family val="1"/>
    </font>
    <font>
      <b/>
      <u val="singleAccounting"/>
      <sz val="14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sz val="12"/>
      <color indexed="10"/>
      <name val="Times New Roman"/>
      <family val="1"/>
    </font>
    <font>
      <b/>
      <sz val="18"/>
      <color indexed="9"/>
      <name val="Arial"/>
      <family val="2"/>
    </font>
    <font>
      <b/>
      <sz val="20"/>
      <name val="Times New Roman"/>
      <family val="1"/>
    </font>
    <font>
      <sz val="8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9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76" fontId="3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1200">
    <xf numFmtId="0" fontId="0" fillId="0" borderId="0" xfId="0"/>
    <xf numFmtId="0" fontId="3" fillId="0" borderId="0" xfId="2"/>
    <xf numFmtId="175" fontId="3" fillId="0" borderId="0" xfId="2" applyNumberFormat="1"/>
    <xf numFmtId="3" fontId="3" fillId="0" borderId="0" xfId="2" applyNumberFormat="1"/>
    <xf numFmtId="14" fontId="4" fillId="0" borderId="0" xfId="2" applyNumberFormat="1" applyFont="1" applyFill="1" applyBorder="1"/>
    <xf numFmtId="0" fontId="5" fillId="0" borderId="0" xfId="2" applyFont="1"/>
    <xf numFmtId="14" fontId="6" fillId="0" borderId="1" xfId="2" applyNumberFormat="1" applyFont="1" applyFill="1" applyBorder="1"/>
    <xf numFmtId="0" fontId="6" fillId="0" borderId="0" xfId="2" applyFont="1"/>
    <xf numFmtId="0" fontId="6" fillId="2" borderId="2" xfId="2" applyFont="1" applyFill="1" applyBorder="1" applyAlignment="1" applyProtection="1">
      <alignment horizontal="right"/>
      <protection locked="0"/>
    </xf>
    <xf numFmtId="0" fontId="5" fillId="0" borderId="2" xfId="2" applyFont="1" applyBorder="1" applyAlignment="1">
      <alignment horizontal="right"/>
    </xf>
    <xf numFmtId="0" fontId="5" fillId="2" borderId="3" xfId="2" applyFont="1" applyFill="1" applyBorder="1" applyAlignment="1" applyProtection="1">
      <alignment horizontal="center"/>
      <protection locked="0"/>
    </xf>
    <xf numFmtId="0" fontId="6" fillId="0" borderId="0" xfId="2" applyFont="1" applyAlignment="1">
      <alignment wrapText="1"/>
    </xf>
    <xf numFmtId="0" fontId="5" fillId="0" borderId="0" xfId="2" applyFont="1" applyAlignment="1">
      <alignment horizontal="center" vertical="center"/>
    </xf>
    <xf numFmtId="0" fontId="3" fillId="0" borderId="0" xfId="2" applyAlignment="1">
      <alignment wrapText="1"/>
    </xf>
    <xf numFmtId="0" fontId="3" fillId="0" borderId="4" xfId="2" applyBorder="1"/>
    <xf numFmtId="0" fontId="3" fillId="0" borderId="0" xfId="2" applyFill="1" applyBorder="1" applyAlignment="1">
      <alignment horizontal="left"/>
    </xf>
    <xf numFmtId="0" fontId="3" fillId="0" borderId="0" xfId="2" applyProtection="1">
      <protection locked="0"/>
    </xf>
    <xf numFmtId="0" fontId="3" fillId="0" borderId="0" xfId="2" applyFont="1" applyProtection="1">
      <protection locked="0"/>
    </xf>
    <xf numFmtId="0" fontId="3" fillId="0" borderId="0" xfId="2" applyFont="1" applyFill="1" applyBorder="1" applyProtection="1">
      <protection locked="0"/>
    </xf>
    <xf numFmtId="0" fontId="3" fillId="0" borderId="0" xfId="2" applyProtection="1"/>
    <xf numFmtId="0" fontId="3" fillId="0" borderId="0" xfId="2" applyFont="1" applyProtection="1"/>
    <xf numFmtId="0" fontId="3" fillId="0" borderId="0" xfId="2" applyFont="1" applyFill="1" applyBorder="1" applyProtection="1"/>
    <xf numFmtId="0" fontId="3" fillId="0" borderId="0" xfId="2" applyBorder="1" applyProtection="1"/>
    <xf numFmtId="3" fontId="3" fillId="0" borderId="5" xfId="2" applyNumberFormat="1" applyFont="1" applyFill="1" applyBorder="1" applyAlignment="1" applyProtection="1">
      <alignment horizontal="center"/>
    </xf>
    <xf numFmtId="0" fontId="3" fillId="0" borderId="5" xfId="2" applyFont="1" applyFill="1" applyBorder="1" applyAlignment="1" applyProtection="1">
      <alignment horizontal="center"/>
      <protection locked="0"/>
    </xf>
    <xf numFmtId="0" fontId="7" fillId="0" borderId="5" xfId="2" applyFont="1" applyFill="1" applyBorder="1" applyAlignment="1" applyProtection="1">
      <alignment horizontal="center"/>
      <protection locked="0"/>
    </xf>
    <xf numFmtId="0" fontId="3" fillId="0" borderId="6" xfId="2" applyFont="1" applyFill="1" applyBorder="1" applyAlignment="1" applyProtection="1">
      <alignment horizontal="center"/>
    </xf>
    <xf numFmtId="0" fontId="3" fillId="0" borderId="6" xfId="2" applyFont="1" applyFill="1" applyBorder="1" applyProtection="1"/>
    <xf numFmtId="0" fontId="3" fillId="0" borderId="0" xfId="2" applyFont="1" applyBorder="1" applyProtection="1"/>
    <xf numFmtId="3" fontId="3" fillId="0" borderId="7" xfId="2" applyNumberFormat="1" applyFont="1" applyFill="1" applyBorder="1" applyAlignment="1" applyProtection="1">
      <alignment horizontal="center"/>
    </xf>
    <xf numFmtId="0" fontId="3" fillId="0" borderId="7" xfId="2" applyFont="1" applyFill="1" applyBorder="1" applyAlignment="1" applyProtection="1">
      <alignment horizontal="center"/>
      <protection locked="0"/>
    </xf>
    <xf numFmtId="0" fontId="7" fillId="0" borderId="7" xfId="2" applyFont="1" applyFill="1" applyBorder="1" applyAlignment="1" applyProtection="1">
      <alignment horizontal="center"/>
      <protection locked="0"/>
    </xf>
    <xf numFmtId="0" fontId="3" fillId="3" borderId="8" xfId="2" applyFont="1" applyFill="1" applyBorder="1" applyAlignment="1" applyProtection="1">
      <alignment horizontal="center"/>
    </xf>
    <xf numFmtId="0" fontId="3" fillId="3" borderId="8" xfId="2" applyFont="1" applyFill="1" applyBorder="1" applyProtection="1"/>
    <xf numFmtId="3" fontId="3" fillId="0" borderId="9" xfId="2" applyNumberFormat="1" applyFont="1" applyFill="1" applyBorder="1" applyAlignment="1" applyProtection="1">
      <alignment horizontal="center"/>
    </xf>
    <xf numFmtId="0" fontId="3" fillId="0" borderId="9" xfId="2" applyFont="1" applyFill="1" applyBorder="1" applyAlignment="1" applyProtection="1">
      <alignment horizontal="center"/>
      <protection locked="0"/>
    </xf>
    <xf numFmtId="0" fontId="7" fillId="0" borderId="9" xfId="2" applyFont="1" applyFill="1" applyBorder="1" applyAlignment="1" applyProtection="1">
      <alignment horizontal="center"/>
      <protection locked="0"/>
    </xf>
    <xf numFmtId="0" fontId="3" fillId="0" borderId="9" xfId="2" applyFont="1" applyFill="1" applyBorder="1" applyAlignment="1" applyProtection="1">
      <alignment horizontal="center"/>
    </xf>
    <xf numFmtId="0" fontId="3" fillId="0" borderId="9" xfId="2" applyFont="1" applyFill="1" applyBorder="1" applyProtection="1"/>
    <xf numFmtId="3" fontId="3" fillId="0" borderId="10" xfId="2" applyNumberFormat="1" applyFont="1" applyFill="1" applyBorder="1" applyAlignment="1" applyProtection="1">
      <alignment horizontal="center"/>
    </xf>
    <xf numFmtId="0" fontId="3" fillId="0" borderId="10" xfId="2" applyFont="1" applyFill="1" applyBorder="1" applyAlignment="1" applyProtection="1">
      <alignment horizontal="center"/>
      <protection locked="0"/>
    </xf>
    <xf numFmtId="0" fontId="7" fillId="0" borderId="10" xfId="2" applyFont="1" applyFill="1" applyBorder="1" applyAlignment="1" applyProtection="1">
      <alignment horizontal="center"/>
      <protection locked="0"/>
    </xf>
    <xf numFmtId="0" fontId="3" fillId="0" borderId="11" xfId="2" applyFont="1" applyFill="1" applyBorder="1" applyAlignment="1" applyProtection="1">
      <alignment horizontal="center"/>
    </xf>
    <xf numFmtId="0" fontId="3" fillId="0" borderId="10" xfId="2" applyFont="1" applyFill="1" applyBorder="1" applyProtection="1"/>
    <xf numFmtId="0" fontId="3" fillId="0" borderId="12" xfId="2" applyFont="1" applyFill="1" applyBorder="1" applyAlignment="1" applyProtection="1">
      <alignment horizontal="center"/>
    </xf>
    <xf numFmtId="0" fontId="3" fillId="0" borderId="13" xfId="2" applyFont="1" applyFill="1" applyBorder="1" applyProtection="1"/>
    <xf numFmtId="0" fontId="3" fillId="3" borderId="7" xfId="2" applyFont="1" applyFill="1" applyBorder="1" applyProtection="1"/>
    <xf numFmtId="0" fontId="7" fillId="0" borderId="3" xfId="2" applyFont="1" applyFill="1" applyBorder="1" applyAlignment="1" applyProtection="1">
      <alignment horizontal="center" vertical="center" wrapText="1"/>
    </xf>
    <xf numFmtId="0" fontId="7" fillId="0" borderId="3" xfId="2" applyFont="1" applyFill="1" applyBorder="1" applyAlignment="1" applyProtection="1">
      <alignment horizontal="center" vertical="center"/>
    </xf>
    <xf numFmtId="0" fontId="3" fillId="0" borderId="3" xfId="2" applyFont="1" applyFill="1" applyBorder="1" applyProtection="1"/>
    <xf numFmtId="3" fontId="3" fillId="0" borderId="0" xfId="2" applyNumberFormat="1" applyFont="1" applyFill="1" applyBorder="1" applyAlignment="1" applyProtection="1">
      <alignment horizontal="center"/>
    </xf>
    <xf numFmtId="0" fontId="3" fillId="0" borderId="0" xfId="2" applyFont="1" applyFill="1" applyBorder="1" applyAlignment="1" applyProtection="1">
      <alignment horizontal="center"/>
    </xf>
    <xf numFmtId="0" fontId="7" fillId="0" borderId="0" xfId="2" applyFont="1" applyFill="1" applyBorder="1" applyAlignment="1" applyProtection="1">
      <alignment horizontal="center"/>
    </xf>
    <xf numFmtId="3" fontId="3" fillId="0" borderId="13" xfId="2" applyNumberFormat="1" applyFont="1" applyFill="1" applyBorder="1" applyAlignment="1" applyProtection="1">
      <alignment horizontal="center"/>
    </xf>
    <xf numFmtId="0" fontId="3" fillId="0" borderId="13" xfId="2" applyFont="1" applyFill="1" applyBorder="1" applyAlignment="1" applyProtection="1">
      <alignment horizontal="center"/>
      <protection locked="0"/>
    </xf>
    <xf numFmtId="0" fontId="7" fillId="0" borderId="13" xfId="2" applyFont="1" applyFill="1" applyBorder="1" applyAlignment="1" applyProtection="1">
      <alignment horizontal="center"/>
      <protection locked="0"/>
    </xf>
    <xf numFmtId="0" fontId="3" fillId="0" borderId="10" xfId="2" applyFont="1" applyFill="1" applyBorder="1" applyAlignment="1" applyProtection="1">
      <alignment horizontal="center"/>
    </xf>
    <xf numFmtId="0" fontId="3" fillId="3" borderId="14" xfId="2" applyFont="1" applyFill="1" applyBorder="1" applyAlignment="1" applyProtection="1">
      <alignment horizontal="center"/>
    </xf>
    <xf numFmtId="0" fontId="3" fillId="3" borderId="14" xfId="2" applyFont="1" applyFill="1" applyBorder="1" applyProtection="1"/>
    <xf numFmtId="0" fontId="3" fillId="0" borderId="0" xfId="2" applyFont="1" applyFill="1" applyProtection="1"/>
    <xf numFmtId="0" fontId="3" fillId="0" borderId="15" xfId="2" applyFont="1" applyFill="1" applyBorder="1" applyProtection="1"/>
    <xf numFmtId="0" fontId="3" fillId="0" borderId="5" xfId="2" applyFont="1" applyFill="1" applyBorder="1" applyProtection="1"/>
    <xf numFmtId="0" fontId="3" fillId="0" borderId="16" xfId="2" applyFont="1" applyFill="1" applyBorder="1" applyAlignment="1" applyProtection="1">
      <alignment horizontal="center"/>
      <protection locked="0"/>
    </xf>
    <xf numFmtId="0" fontId="3" fillId="0" borderId="17" xfId="2" applyFont="1" applyFill="1" applyBorder="1" applyAlignment="1" applyProtection="1">
      <alignment horizontal="center"/>
    </xf>
    <xf numFmtId="0" fontId="3" fillId="0" borderId="17" xfId="2" applyFont="1" applyFill="1" applyBorder="1" applyAlignment="1" applyProtection="1">
      <alignment horizontal="center"/>
      <protection locked="0"/>
    </xf>
    <xf numFmtId="3" fontId="3" fillId="0" borderId="18" xfId="2" applyNumberFormat="1" applyFont="1" applyFill="1" applyBorder="1" applyAlignment="1" applyProtection="1">
      <alignment horizontal="center"/>
    </xf>
    <xf numFmtId="0" fontId="3" fillId="0" borderId="18" xfId="2" applyFont="1" applyFill="1" applyBorder="1" applyAlignment="1" applyProtection="1">
      <alignment horizontal="center"/>
      <protection locked="0"/>
    </xf>
    <xf numFmtId="0" fontId="7" fillId="0" borderId="18" xfId="2" applyFont="1" applyFill="1" applyBorder="1" applyAlignment="1" applyProtection="1">
      <alignment horizontal="center"/>
      <protection locked="0"/>
    </xf>
    <xf numFmtId="0" fontId="3" fillId="3" borderId="0" xfId="2" applyFont="1" applyFill="1" applyBorder="1" applyAlignment="1" applyProtection="1">
      <alignment horizontal="center"/>
    </xf>
    <xf numFmtId="0" fontId="3" fillId="3" borderId="18" xfId="2" applyFont="1" applyFill="1" applyBorder="1" applyProtection="1"/>
    <xf numFmtId="0" fontId="7" fillId="0" borderId="19" xfId="2" applyFont="1" applyBorder="1" applyAlignment="1" applyProtection="1">
      <alignment horizontal="center" vertical="center" wrapText="1"/>
    </xf>
    <xf numFmtId="0" fontId="7" fillId="0" borderId="19" xfId="2" applyFont="1" applyBorder="1" applyAlignment="1" applyProtection="1">
      <alignment horizontal="center" vertical="center"/>
    </xf>
    <xf numFmtId="0" fontId="7" fillId="0" borderId="3" xfId="2" applyFont="1" applyBorder="1" applyAlignment="1" applyProtection="1">
      <alignment horizontal="center" vertical="center"/>
    </xf>
    <xf numFmtId="0" fontId="3" fillId="0" borderId="0" xfId="2" applyFont="1" applyBorder="1" applyProtection="1">
      <protection locked="0"/>
    </xf>
    <xf numFmtId="0" fontId="7" fillId="0" borderId="15" xfId="2" applyFont="1" applyFill="1" applyBorder="1" applyAlignment="1" applyProtection="1">
      <alignment horizontal="center"/>
      <protection locked="0"/>
    </xf>
    <xf numFmtId="0" fontId="3" fillId="0" borderId="0" xfId="2" applyFont="1" applyFill="1" applyProtection="1">
      <protection locked="0"/>
    </xf>
    <xf numFmtId="0" fontId="9" fillId="0" borderId="0" xfId="2" applyFont="1" applyProtection="1"/>
    <xf numFmtId="0" fontId="3" fillId="0" borderId="20" xfId="2" applyFont="1" applyBorder="1" applyProtection="1">
      <protection locked="0"/>
    </xf>
    <xf numFmtId="0" fontId="9" fillId="0" borderId="3" xfId="2" applyFont="1" applyBorder="1" applyAlignment="1" applyProtection="1">
      <alignment horizontal="center"/>
    </xf>
    <xf numFmtId="0" fontId="3" fillId="3" borderId="0" xfId="2" applyFont="1" applyFill="1" applyProtection="1"/>
    <xf numFmtId="0" fontId="10" fillId="3" borderId="0" xfId="2" applyFont="1" applyFill="1" applyProtection="1"/>
    <xf numFmtId="3" fontId="3" fillId="0" borderId="0" xfId="2" applyNumberFormat="1" applyFont="1" applyBorder="1" applyAlignment="1" applyProtection="1">
      <alignment horizontal="center"/>
    </xf>
    <xf numFmtId="0" fontId="3" fillId="0" borderId="0" xfId="2" applyFont="1" applyBorder="1" applyAlignment="1" applyProtection="1">
      <alignment horizontal="center"/>
    </xf>
    <xf numFmtId="177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center" vertical="center"/>
    </xf>
    <xf numFmtId="0" fontId="3" fillId="0" borderId="0" xfId="2" applyBorder="1" applyProtection="1">
      <protection locked="0"/>
    </xf>
    <xf numFmtId="3" fontId="3" fillId="0" borderId="3" xfId="2" applyNumberFormat="1" applyFont="1" applyBorder="1" applyAlignment="1" applyProtection="1">
      <alignment horizontal="center"/>
      <protection locked="0"/>
    </xf>
    <xf numFmtId="0" fontId="3" fillId="0" borderId="3" xfId="2" applyFont="1" applyBorder="1" applyAlignment="1" applyProtection="1">
      <alignment horizontal="center"/>
      <protection locked="0"/>
    </xf>
    <xf numFmtId="3" fontId="3" fillId="2" borderId="19" xfId="2" applyNumberFormat="1" applyFont="1" applyFill="1" applyBorder="1" applyAlignment="1" applyProtection="1">
      <alignment horizontal="center"/>
      <protection locked="0"/>
    </xf>
    <xf numFmtId="0" fontId="3" fillId="0" borderId="3" xfId="2" applyFont="1" applyBorder="1" applyProtection="1"/>
    <xf numFmtId="0" fontId="3" fillId="0" borderId="0" xfId="2" applyNumberFormat="1" applyAlignment="1" applyProtection="1"/>
    <xf numFmtId="0" fontId="3" fillId="0" borderId="0" xfId="2" applyNumberFormat="1" applyFont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2" applyNumberFormat="1" applyFont="1" applyFill="1" applyBorder="1" applyAlignment="1" applyProtection="1"/>
    <xf numFmtId="0" fontId="3" fillId="0" borderId="0" xfId="2" applyNumberFormat="1" applyFont="1" applyFill="1" applyBorder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horizontal="center" vertical="center"/>
    </xf>
    <xf numFmtId="3" fontId="3" fillId="0" borderId="19" xfId="1" applyNumberFormat="1" applyFont="1" applyFill="1" applyBorder="1" applyAlignment="1" applyProtection="1">
      <alignment horizontal="center" vertical="center"/>
    </xf>
    <xf numFmtId="0" fontId="3" fillId="0" borderId="19" xfId="2" applyFont="1" applyFill="1" applyBorder="1" applyProtection="1"/>
    <xf numFmtId="0" fontId="3" fillId="0" borderId="21" xfId="2" applyFont="1" applyFill="1" applyBorder="1" applyAlignment="1" applyProtection="1">
      <alignment horizontal="center"/>
    </xf>
    <xf numFmtId="0" fontId="3" fillId="0" borderId="15" xfId="2" applyFont="1" applyFill="1" applyBorder="1" applyAlignment="1" applyProtection="1">
      <alignment horizontal="center" vertical="center"/>
    </xf>
    <xf numFmtId="3" fontId="3" fillId="0" borderId="3" xfId="2" applyNumberFormat="1" applyFont="1" applyBorder="1" applyAlignment="1" applyProtection="1">
      <alignment horizontal="center"/>
    </xf>
    <xf numFmtId="3" fontId="3" fillId="2" borderId="3" xfId="1" applyNumberFormat="1" applyFont="1" applyFill="1" applyBorder="1" applyAlignment="1" applyProtection="1">
      <alignment horizontal="center" vertical="center"/>
      <protection locked="0"/>
    </xf>
    <xf numFmtId="0" fontId="3" fillId="0" borderId="3" xfId="2" applyFont="1" applyFill="1" applyBorder="1" applyAlignment="1" applyProtection="1">
      <alignment horizontal="center"/>
    </xf>
    <xf numFmtId="0" fontId="3" fillId="0" borderId="18" xfId="2" applyFont="1" applyFill="1" applyBorder="1" applyAlignment="1" applyProtection="1">
      <alignment horizontal="center" vertical="center"/>
    </xf>
    <xf numFmtId="3" fontId="3" fillId="0" borderId="5" xfId="2" applyNumberFormat="1" applyFont="1" applyBorder="1" applyAlignment="1" applyProtection="1">
      <alignment horizontal="center"/>
    </xf>
    <xf numFmtId="0" fontId="3" fillId="0" borderId="5" xfId="2" applyFont="1" applyBorder="1" applyAlignment="1" applyProtection="1">
      <alignment horizontal="center"/>
      <protection locked="0"/>
    </xf>
    <xf numFmtId="3" fontId="3" fillId="0" borderId="13" xfId="2" applyNumberFormat="1" applyFont="1" applyBorder="1" applyAlignment="1" applyProtection="1">
      <alignment horizontal="center"/>
    </xf>
    <xf numFmtId="0" fontId="3" fillId="0" borderId="13" xfId="2" applyFont="1" applyBorder="1" applyAlignment="1" applyProtection="1">
      <alignment horizontal="center"/>
      <protection locked="0"/>
    </xf>
    <xf numFmtId="3" fontId="3" fillId="0" borderId="7" xfId="2" applyNumberFormat="1" applyFont="1" applyBorder="1" applyAlignment="1" applyProtection="1">
      <alignment horizontal="center"/>
    </xf>
    <xf numFmtId="0" fontId="3" fillId="0" borderId="7" xfId="2" applyFont="1" applyBorder="1" applyAlignment="1" applyProtection="1">
      <alignment horizontal="center"/>
      <protection locked="0"/>
    </xf>
    <xf numFmtId="0" fontId="3" fillId="0" borderId="18" xfId="2" applyFont="1" applyFill="1" applyBorder="1" applyProtection="1"/>
    <xf numFmtId="0" fontId="3" fillId="0" borderId="7" xfId="2" applyFont="1" applyFill="1" applyBorder="1" applyProtection="1"/>
    <xf numFmtId="0" fontId="3" fillId="0" borderId="3" xfId="2" applyFont="1" applyFill="1" applyBorder="1" applyAlignment="1" applyProtection="1">
      <alignment horizontal="center" vertical="center"/>
    </xf>
    <xf numFmtId="0" fontId="3" fillId="0" borderId="3" xfId="2" applyBorder="1" applyProtection="1">
      <protection locked="0"/>
    </xf>
    <xf numFmtId="0" fontId="3" fillId="0" borderId="17" xfId="2" applyFont="1" applyFill="1" applyBorder="1" applyProtection="1"/>
    <xf numFmtId="0" fontId="3" fillId="0" borderId="19" xfId="2" applyFont="1" applyBorder="1" applyAlignment="1" applyProtection="1">
      <alignment horizontal="center"/>
      <protection locked="0"/>
    </xf>
    <xf numFmtId="0" fontId="3" fillId="0" borderId="22" xfId="2" applyFont="1" applyFill="1" applyBorder="1" applyProtection="1"/>
    <xf numFmtId="0" fontId="3" fillId="0" borderId="21" xfId="2" applyFont="1" applyFill="1" applyBorder="1" applyProtection="1"/>
    <xf numFmtId="0" fontId="7" fillId="0" borderId="3" xfId="2" applyFont="1" applyBorder="1" applyAlignment="1" applyProtection="1">
      <alignment horizontal="center" vertical="center" wrapText="1"/>
    </xf>
    <xf numFmtId="0" fontId="3" fillId="0" borderId="23" xfId="2" applyFont="1" applyFill="1" applyBorder="1" applyProtection="1"/>
    <xf numFmtId="0" fontId="3" fillId="0" borderId="4" xfId="2" applyFont="1" applyBorder="1" applyProtection="1"/>
    <xf numFmtId="0" fontId="3" fillId="0" borderId="21" xfId="2" applyFont="1" applyFill="1" applyBorder="1" applyAlignment="1" applyProtection="1">
      <alignment horizontal="center" vertical="center"/>
    </xf>
    <xf numFmtId="0" fontId="3" fillId="0" borderId="0" xfId="2" applyAlignment="1" applyProtection="1">
      <alignment wrapText="1"/>
      <protection locked="0"/>
    </xf>
    <xf numFmtId="3" fontId="3" fillId="2" borderId="19" xfId="1" applyNumberFormat="1" applyFont="1" applyFill="1" applyBorder="1" applyAlignment="1" applyProtection="1">
      <alignment horizontal="center" vertical="center"/>
      <protection locked="0"/>
    </xf>
    <xf numFmtId="0" fontId="3" fillId="0" borderId="0" xfId="2" applyAlignment="1" applyProtection="1">
      <alignment horizontal="center"/>
      <protection locked="0"/>
    </xf>
    <xf numFmtId="3" fontId="3" fillId="0" borderId="10" xfId="2" applyNumberFormat="1" applyFont="1" applyBorder="1" applyAlignment="1" applyProtection="1">
      <alignment horizontal="center"/>
    </xf>
    <xf numFmtId="0" fontId="3" fillId="0" borderId="10" xfId="2" applyFont="1" applyBorder="1" applyAlignment="1" applyProtection="1">
      <alignment horizontal="center"/>
      <protection locked="0"/>
    </xf>
    <xf numFmtId="3" fontId="3" fillId="0" borderId="0" xfId="2" applyNumberFormat="1" applyProtection="1">
      <protection locked="0"/>
    </xf>
    <xf numFmtId="0" fontId="3" fillId="0" borderId="20" xfId="2" applyFill="1" applyBorder="1" applyAlignment="1" applyProtection="1">
      <alignment horizontal="center"/>
      <protection locked="0"/>
    </xf>
    <xf numFmtId="0" fontId="3" fillId="0" borderId="24" xfId="2" applyFont="1" applyBorder="1" applyAlignment="1" applyProtection="1">
      <alignment horizontal="center"/>
    </xf>
    <xf numFmtId="0" fontId="3" fillId="0" borderId="0" xfId="2" applyFont="1" applyAlignment="1" applyProtection="1">
      <alignment wrapText="1"/>
      <protection locked="0"/>
    </xf>
    <xf numFmtId="0" fontId="13" fillId="4" borderId="25" xfId="2" applyFont="1" applyFill="1" applyBorder="1" applyAlignment="1" applyProtection="1">
      <alignment wrapText="1"/>
      <protection locked="0"/>
    </xf>
    <xf numFmtId="0" fontId="13" fillId="4" borderId="0" xfId="2" applyFont="1" applyFill="1" applyBorder="1" applyAlignment="1" applyProtection="1">
      <alignment wrapText="1"/>
      <protection locked="0"/>
    </xf>
    <xf numFmtId="0" fontId="12" fillId="4" borderId="26" xfId="2" applyFont="1" applyFill="1" applyBorder="1" applyAlignment="1" applyProtection="1">
      <alignment vertical="center"/>
      <protection locked="0"/>
    </xf>
    <xf numFmtId="0" fontId="3" fillId="0" borderId="19" xfId="2" applyFont="1" applyBorder="1" applyProtection="1"/>
    <xf numFmtId="0" fontId="3" fillId="0" borderId="23" xfId="2" applyFont="1" applyBorder="1" applyProtection="1"/>
    <xf numFmtId="14" fontId="14" fillId="0" borderId="23" xfId="2" applyNumberFormat="1" applyFont="1" applyBorder="1" applyProtection="1"/>
    <xf numFmtId="0" fontId="9" fillId="0" borderId="21" xfId="2" applyFont="1" applyBorder="1" applyProtection="1"/>
    <xf numFmtId="0" fontId="3" fillId="0" borderId="19" xfId="2" applyFont="1" applyFill="1" applyBorder="1" applyAlignment="1" applyProtection="1">
      <alignment horizontal="center" vertical="center"/>
    </xf>
    <xf numFmtId="0" fontId="9" fillId="0" borderId="21" xfId="2" applyFont="1" applyBorder="1" applyAlignment="1" applyProtection="1">
      <alignment horizontal="left"/>
    </xf>
    <xf numFmtId="0" fontId="3" fillId="0" borderId="0" xfId="2" applyFont="1" applyFill="1" applyBorder="1" applyAlignment="1" applyProtection="1">
      <alignment horizontal="center" vertical="top" wrapText="1"/>
    </xf>
    <xf numFmtId="177" fontId="3" fillId="0" borderId="0" xfId="1" applyNumberFormat="1" applyFont="1" applyFill="1" applyBorder="1" applyAlignment="1" applyProtection="1">
      <alignment horizontal="center" vertical="top" wrapText="1"/>
    </xf>
    <xf numFmtId="3" fontId="3" fillId="0" borderId="5" xfId="1" applyNumberFormat="1" applyFont="1" applyFill="1" applyBorder="1" applyAlignment="1" applyProtection="1">
      <alignment horizontal="center" vertical="top" wrapText="1"/>
    </xf>
    <xf numFmtId="0" fontId="3" fillId="0" borderId="0" xfId="2" applyFont="1" applyFill="1" applyBorder="1" applyAlignment="1" applyProtection="1">
      <alignment horizontal="center" vertical="top" wrapText="1"/>
      <protection locked="0"/>
    </xf>
    <xf numFmtId="3" fontId="3" fillId="2" borderId="3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23" xfId="2" applyFont="1" applyFill="1" applyBorder="1" applyAlignment="1" applyProtection="1">
      <alignment vertical="top" wrapText="1"/>
    </xf>
    <xf numFmtId="0" fontId="3" fillId="0" borderId="5" xfId="2" applyFont="1" applyBorder="1" applyAlignment="1" applyProtection="1">
      <alignment vertical="center" wrapText="1"/>
    </xf>
    <xf numFmtId="0" fontId="9" fillId="0" borderId="3" xfId="2" applyFont="1" applyBorder="1" applyAlignment="1" applyProtection="1">
      <alignment vertical="center" wrapText="1"/>
    </xf>
    <xf numFmtId="0" fontId="3" fillId="0" borderId="3" xfId="2" applyFont="1" applyBorder="1" applyAlignment="1" applyProtection="1">
      <alignment vertical="center" wrapText="1"/>
    </xf>
    <xf numFmtId="0" fontId="3" fillId="0" borderId="0" xfId="2" applyFont="1" applyAlignment="1" applyProtection="1">
      <alignment horizontal="center" vertical="top" wrapText="1"/>
    </xf>
    <xf numFmtId="0" fontId="7" fillId="0" borderId="0" xfId="2" applyFont="1" applyAlignment="1" applyProtection="1">
      <alignment horizontal="center" vertical="center" wrapText="1"/>
    </xf>
    <xf numFmtId="0" fontId="9" fillId="0" borderId="0" xfId="2" applyFont="1" applyAlignment="1" applyProtection="1">
      <alignment vertical="center" wrapText="1"/>
    </xf>
    <xf numFmtId="3" fontId="3" fillId="0" borderId="5" xfId="1" applyNumberFormat="1" applyFont="1" applyFill="1" applyBorder="1" applyAlignment="1" applyProtection="1">
      <alignment horizontal="center" vertical="center" wrapText="1"/>
    </xf>
    <xf numFmtId="0" fontId="3" fillId="0" borderId="3" xfId="2" applyFont="1" applyFill="1" applyBorder="1" applyAlignment="1" applyProtection="1">
      <alignment vertical="top" wrapText="1"/>
    </xf>
    <xf numFmtId="0" fontId="3" fillId="0" borderId="3" xfId="2" applyFont="1" applyFill="1" applyBorder="1" applyAlignment="1" applyProtection="1">
      <alignment horizontal="center" vertical="center" wrapText="1"/>
    </xf>
    <xf numFmtId="3" fontId="3" fillId="2" borderId="17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27" xfId="2" applyFont="1" applyFill="1" applyBorder="1" applyAlignment="1" applyProtection="1">
      <alignment vertical="top" wrapText="1"/>
    </xf>
    <xf numFmtId="0" fontId="7" fillId="0" borderId="0" xfId="2" applyFont="1" applyAlignment="1" applyProtection="1">
      <alignment horizontal="center" wrapText="1"/>
      <protection locked="0"/>
    </xf>
    <xf numFmtId="0" fontId="9" fillId="0" borderId="3" xfId="2" applyFont="1" applyBorder="1" applyAlignment="1" applyProtection="1">
      <alignment horizontal="center" vertical="center"/>
    </xf>
    <xf numFmtId="0" fontId="9" fillId="0" borderId="3" xfId="2" applyFont="1" applyBorder="1" applyAlignment="1" applyProtection="1">
      <alignment horizontal="center" vertical="center" wrapText="1"/>
    </xf>
    <xf numFmtId="0" fontId="16" fillId="0" borderId="3" xfId="2" applyFont="1" applyBorder="1" applyAlignment="1" applyProtection="1">
      <alignment horizontal="center" vertical="center" wrapText="1"/>
    </xf>
    <xf numFmtId="14" fontId="14" fillId="0" borderId="0" xfId="2" applyNumberFormat="1" applyFont="1" applyProtection="1"/>
    <xf numFmtId="0" fontId="3" fillId="0" borderId="0" xfId="2" applyFont="1" applyAlignment="1" applyProtection="1">
      <alignment wrapText="1"/>
    </xf>
    <xf numFmtId="0" fontId="3" fillId="0" borderId="0" xfId="2" applyFont="1" applyFill="1" applyBorder="1" applyAlignment="1" applyProtection="1">
      <alignment horizontal="left"/>
    </xf>
    <xf numFmtId="0" fontId="3" fillId="0" borderId="6" xfId="2" applyFont="1" applyBorder="1" applyProtection="1"/>
    <xf numFmtId="0" fontId="3" fillId="0" borderId="28" xfId="2" applyFont="1" applyFill="1" applyBorder="1" applyAlignment="1" applyProtection="1">
      <alignment horizontal="left"/>
    </xf>
    <xf numFmtId="0" fontId="3" fillId="0" borderId="25" xfId="2" applyFont="1" applyFill="1" applyBorder="1" applyAlignment="1" applyProtection="1">
      <alignment horizontal="center"/>
    </xf>
    <xf numFmtId="0" fontId="3" fillId="0" borderId="20" xfId="2" applyFont="1" applyFill="1" applyBorder="1" applyAlignment="1" applyProtection="1">
      <alignment horizontal="left"/>
    </xf>
    <xf numFmtId="0" fontId="3" fillId="0" borderId="25" xfId="2" applyFont="1" applyBorder="1" applyProtection="1"/>
    <xf numFmtId="0" fontId="3" fillId="0" borderId="20" xfId="2" applyFont="1" applyBorder="1" applyProtection="1"/>
    <xf numFmtId="0" fontId="3" fillId="0" borderId="14" xfId="2" applyFont="1" applyFill="1" applyBorder="1" applyAlignment="1" applyProtection="1">
      <alignment horizontal="center"/>
    </xf>
    <xf numFmtId="0" fontId="3" fillId="0" borderId="15" xfId="2" applyFont="1" applyFill="1" applyBorder="1" applyAlignment="1" applyProtection="1">
      <alignment horizontal="center"/>
    </xf>
    <xf numFmtId="0" fontId="3" fillId="0" borderId="22" xfId="2" applyFont="1" applyBorder="1" applyProtection="1"/>
    <xf numFmtId="3" fontId="3" fillId="0" borderId="29" xfId="2" applyNumberFormat="1" applyFont="1" applyBorder="1" applyAlignment="1" applyProtection="1">
      <alignment horizontal="center" vertical="center"/>
    </xf>
    <xf numFmtId="177" fontId="3" fillId="0" borderId="30" xfId="2" applyNumberFormat="1" applyFont="1" applyBorder="1" applyAlignment="1" applyProtection="1">
      <alignment horizontal="center" vertical="center"/>
    </xf>
    <xf numFmtId="3" fontId="3" fillId="0" borderId="29" xfId="1" applyNumberFormat="1" applyFont="1" applyFill="1" applyBorder="1" applyAlignment="1" applyProtection="1">
      <alignment horizontal="center" vertical="center"/>
    </xf>
    <xf numFmtId="177" fontId="3" fillId="0" borderId="31" xfId="1" applyNumberFormat="1" applyFont="1" applyBorder="1" applyAlignment="1" applyProtection="1">
      <alignment horizontal="center" vertical="center"/>
    </xf>
    <xf numFmtId="0" fontId="3" fillId="0" borderId="32" xfId="2" applyFont="1" applyBorder="1" applyAlignment="1" applyProtection="1">
      <alignment horizontal="center"/>
    </xf>
    <xf numFmtId="3" fontId="3" fillId="0" borderId="33" xfId="2" applyNumberFormat="1" applyFont="1" applyBorder="1" applyAlignment="1" applyProtection="1">
      <alignment horizontal="center" vertical="center"/>
    </xf>
    <xf numFmtId="177" fontId="3" fillId="0" borderId="34" xfId="2" applyNumberFormat="1" applyFont="1" applyBorder="1" applyAlignment="1" applyProtection="1">
      <alignment horizontal="center" vertical="center"/>
    </xf>
    <xf numFmtId="3" fontId="3" fillId="0" borderId="33" xfId="2" applyNumberFormat="1" applyFont="1" applyFill="1" applyBorder="1" applyAlignment="1" applyProtection="1">
      <alignment horizontal="center" vertical="center"/>
    </xf>
    <xf numFmtId="177" fontId="3" fillId="0" borderId="35" xfId="2" applyNumberFormat="1" applyFont="1" applyFill="1" applyBorder="1" applyAlignment="1" applyProtection="1">
      <alignment horizontal="center" vertical="center"/>
    </xf>
    <xf numFmtId="177" fontId="3" fillId="0" borderId="35" xfId="2" applyNumberFormat="1" applyFont="1" applyBorder="1" applyAlignment="1" applyProtection="1">
      <alignment horizontal="center" vertical="center"/>
    </xf>
    <xf numFmtId="0" fontId="3" fillId="0" borderId="36" xfId="2" applyFont="1" applyBorder="1" applyAlignment="1" applyProtection="1">
      <alignment horizontal="center"/>
    </xf>
    <xf numFmtId="3" fontId="3" fillId="0" borderId="37" xfId="2" applyNumberFormat="1" applyFont="1" applyBorder="1" applyAlignment="1" applyProtection="1">
      <alignment horizontal="center" vertical="center"/>
    </xf>
    <xf numFmtId="177" fontId="3" fillId="0" borderId="38" xfId="2" applyNumberFormat="1" applyFont="1" applyBorder="1" applyAlignment="1" applyProtection="1">
      <alignment horizontal="center" vertical="center"/>
    </xf>
    <xf numFmtId="3" fontId="3" fillId="0" borderId="37" xfId="2" applyNumberFormat="1" applyFont="1" applyFill="1" applyBorder="1" applyAlignment="1" applyProtection="1">
      <alignment horizontal="center" vertical="center"/>
    </xf>
    <xf numFmtId="177" fontId="3" fillId="0" borderId="2" xfId="2" applyNumberFormat="1" applyFont="1" applyFill="1" applyBorder="1" applyAlignment="1" applyProtection="1">
      <alignment horizontal="center" vertical="center"/>
    </xf>
    <xf numFmtId="177" fontId="3" fillId="0" borderId="2" xfId="2" applyNumberFormat="1" applyFont="1" applyBorder="1" applyAlignment="1" applyProtection="1">
      <alignment horizontal="center" vertical="center"/>
    </xf>
    <xf numFmtId="0" fontId="3" fillId="0" borderId="39" xfId="2" applyFont="1" applyBorder="1" applyAlignment="1" applyProtection="1">
      <alignment horizontal="center"/>
    </xf>
    <xf numFmtId="0" fontId="3" fillId="0" borderId="39" xfId="2" applyFont="1" applyFill="1" applyBorder="1" applyAlignment="1" applyProtection="1">
      <alignment horizontal="center"/>
    </xf>
    <xf numFmtId="0" fontId="3" fillId="5" borderId="40" xfId="2" applyFont="1" applyFill="1" applyBorder="1" applyProtection="1"/>
    <xf numFmtId="0" fontId="3" fillId="5" borderId="41" xfId="2" applyFont="1" applyFill="1" applyBorder="1" applyProtection="1"/>
    <xf numFmtId="0" fontId="7" fillId="5" borderId="40" xfId="2" applyFont="1" applyFill="1" applyBorder="1" applyAlignment="1" applyProtection="1">
      <alignment horizontal="center"/>
    </xf>
    <xf numFmtId="0" fontId="7" fillId="5" borderId="42" xfId="2" applyFont="1" applyFill="1" applyBorder="1" applyAlignment="1" applyProtection="1">
      <alignment horizontal="center"/>
    </xf>
    <xf numFmtId="0" fontId="7" fillId="5" borderId="43" xfId="2" applyFont="1" applyFill="1" applyBorder="1" applyAlignment="1" applyProtection="1">
      <alignment horizontal="center"/>
    </xf>
    <xf numFmtId="0" fontId="7" fillId="0" borderId="44" xfId="2" applyFont="1" applyBorder="1" applyAlignment="1" applyProtection="1">
      <alignment horizontal="center" vertical="center" wrapText="1"/>
    </xf>
    <xf numFmtId="0" fontId="7" fillId="0" borderId="21" xfId="2" applyFont="1" applyBorder="1" applyAlignment="1" applyProtection="1">
      <alignment horizontal="center" vertical="center" wrapText="1"/>
    </xf>
    <xf numFmtId="0" fontId="7" fillId="0" borderId="5" xfId="2" applyFont="1" applyBorder="1" applyProtection="1"/>
    <xf numFmtId="0" fontId="18" fillId="0" borderId="0" xfId="2" applyFont="1" applyProtection="1">
      <protection locked="0"/>
    </xf>
    <xf numFmtId="9" fontId="18" fillId="0" borderId="0" xfId="2" applyNumberFormat="1" applyFont="1" applyProtection="1">
      <protection locked="0"/>
    </xf>
    <xf numFmtId="9" fontId="18" fillId="0" borderId="0" xfId="4" applyFont="1" applyProtection="1">
      <protection locked="0"/>
    </xf>
    <xf numFmtId="0" fontId="18" fillId="0" borderId="0" xfId="2" applyFont="1" applyProtection="1"/>
    <xf numFmtId="0" fontId="18" fillId="6" borderId="6" xfId="2" applyFont="1" applyFill="1" applyBorder="1" applyProtection="1"/>
    <xf numFmtId="0" fontId="18" fillId="6" borderId="4" xfId="2" applyFont="1" applyFill="1" applyBorder="1" applyProtection="1"/>
    <xf numFmtId="0" fontId="18" fillId="6" borderId="28" xfId="2" applyFont="1" applyFill="1" applyBorder="1" applyProtection="1"/>
    <xf numFmtId="0" fontId="18" fillId="6" borderId="25" xfId="2" applyFont="1" applyFill="1" applyBorder="1" applyProtection="1"/>
    <xf numFmtId="0" fontId="18" fillId="6" borderId="0" xfId="2" applyFont="1" applyFill="1" applyBorder="1" applyProtection="1"/>
    <xf numFmtId="0" fontId="18" fillId="6" borderId="20" xfId="2" applyFont="1" applyFill="1" applyBorder="1" applyProtection="1"/>
    <xf numFmtId="0" fontId="11" fillId="6" borderId="22" xfId="2" applyFont="1" applyFill="1" applyBorder="1" applyAlignment="1" applyProtection="1">
      <alignment horizontal="center"/>
    </xf>
    <xf numFmtId="3" fontId="11" fillId="0" borderId="23" xfId="1" applyNumberFormat="1" applyFont="1" applyFill="1" applyBorder="1" applyAlignment="1" applyProtection="1">
      <alignment horizontal="center"/>
    </xf>
    <xf numFmtId="0" fontId="11" fillId="0" borderId="19" xfId="2" applyFont="1" applyBorder="1" applyAlignment="1" applyProtection="1">
      <alignment horizontal="center" vertical="center"/>
    </xf>
    <xf numFmtId="0" fontId="18" fillId="6" borderId="20" xfId="2" applyFont="1" applyFill="1" applyBorder="1" applyAlignment="1" applyProtection="1">
      <alignment horizontal="center" vertical="center"/>
    </xf>
    <xf numFmtId="3" fontId="18" fillId="0" borderId="5" xfId="2" applyNumberFormat="1" applyFont="1" applyFill="1" applyBorder="1" applyAlignment="1" applyProtection="1">
      <alignment horizontal="center"/>
    </xf>
    <xf numFmtId="0" fontId="18" fillId="0" borderId="28" xfId="2" applyFont="1" applyFill="1" applyBorder="1" applyAlignment="1" applyProtection="1">
      <alignment horizontal="center"/>
      <protection locked="0"/>
    </xf>
    <xf numFmtId="0" fontId="18" fillId="0" borderId="5" xfId="2" applyFont="1" applyFill="1" applyBorder="1" applyAlignment="1" applyProtection="1">
      <alignment horizontal="center"/>
      <protection locked="0"/>
    </xf>
    <xf numFmtId="0" fontId="18" fillId="0" borderId="4" xfId="2" applyFont="1" applyBorder="1" applyAlignment="1" applyProtection="1">
      <alignment horizontal="center"/>
      <protection locked="0"/>
    </xf>
    <xf numFmtId="3" fontId="18" fillId="2" borderId="5" xfId="2" applyNumberFormat="1" applyFont="1" applyFill="1" applyBorder="1" applyAlignment="1" applyProtection="1">
      <alignment horizontal="center" vertical="center"/>
      <protection locked="0"/>
    </xf>
    <xf numFmtId="0" fontId="18" fillId="0" borderId="5" xfId="2" applyFont="1" applyFill="1" applyBorder="1" applyProtection="1"/>
    <xf numFmtId="0" fontId="18" fillId="0" borderId="5" xfId="2" applyFont="1" applyBorder="1" applyAlignment="1" applyProtection="1">
      <alignment horizontal="center" vertical="center"/>
    </xf>
    <xf numFmtId="3" fontId="18" fillId="0" borderId="8" xfId="2" applyNumberFormat="1" applyFont="1" applyFill="1" applyBorder="1" applyAlignment="1" applyProtection="1">
      <alignment horizontal="center"/>
    </xf>
    <xf numFmtId="0" fontId="18" fillId="0" borderId="7" xfId="2" applyFont="1" applyFill="1" applyBorder="1" applyAlignment="1" applyProtection="1">
      <alignment horizontal="center"/>
      <protection locked="0"/>
    </xf>
    <xf numFmtId="0" fontId="18" fillId="0" borderId="45" xfId="2" applyFont="1" applyBorder="1" applyAlignment="1" applyProtection="1">
      <alignment horizontal="center"/>
      <protection locked="0"/>
    </xf>
    <xf numFmtId="0" fontId="18" fillId="0" borderId="7" xfId="2" applyFont="1" applyFill="1" applyBorder="1" applyProtection="1"/>
    <xf numFmtId="0" fontId="18" fillId="0" borderId="18" xfId="2" applyFont="1" applyBorder="1" applyAlignment="1" applyProtection="1">
      <alignment horizontal="center" vertical="center"/>
    </xf>
    <xf numFmtId="3" fontId="18" fillId="0" borderId="25" xfId="2" applyNumberFormat="1" applyFont="1" applyFill="1" applyBorder="1" applyAlignment="1" applyProtection="1">
      <alignment horizontal="center"/>
    </xf>
    <xf numFmtId="0" fontId="18" fillId="0" borderId="17" xfId="2" applyFont="1" applyFill="1" applyBorder="1" applyAlignment="1" applyProtection="1">
      <alignment horizontal="center"/>
      <protection locked="0"/>
    </xf>
    <xf numFmtId="0" fontId="18" fillId="0" borderId="0" xfId="2" applyFont="1" applyBorder="1" applyAlignment="1" applyProtection="1">
      <alignment horizontal="center"/>
      <protection locked="0"/>
    </xf>
    <xf numFmtId="3" fontId="18" fillId="2" borderId="5" xfId="2" applyNumberFormat="1" applyFont="1" applyFill="1" applyBorder="1" applyAlignment="1" applyProtection="1">
      <alignment horizontal="center"/>
      <protection locked="0"/>
    </xf>
    <xf numFmtId="0" fontId="18" fillId="0" borderId="17" xfId="2" applyFont="1" applyBorder="1" applyProtection="1"/>
    <xf numFmtId="3" fontId="18" fillId="0" borderId="19" xfId="2" applyNumberFormat="1" applyFont="1" applyFill="1" applyBorder="1" applyAlignment="1" applyProtection="1">
      <alignment horizontal="center"/>
    </xf>
    <xf numFmtId="0" fontId="18" fillId="0" borderId="3" xfId="2" applyFont="1" applyFill="1" applyBorder="1" applyAlignment="1" applyProtection="1">
      <alignment horizontal="center"/>
      <protection locked="0"/>
    </xf>
    <xf numFmtId="0" fontId="18" fillId="0" borderId="23" xfId="2" applyFont="1" applyBorder="1" applyAlignment="1" applyProtection="1">
      <alignment horizontal="center"/>
      <protection locked="0"/>
    </xf>
    <xf numFmtId="3" fontId="18" fillId="2" borderId="3" xfId="2" applyNumberFormat="1" applyFont="1" applyFill="1" applyBorder="1" applyAlignment="1" applyProtection="1">
      <alignment horizontal="center"/>
      <protection locked="0"/>
    </xf>
    <xf numFmtId="0" fontId="18" fillId="0" borderId="3" xfId="2" applyFont="1" applyBorder="1" applyProtection="1"/>
    <xf numFmtId="0" fontId="18" fillId="0" borderId="3" xfId="2" applyFont="1" applyBorder="1" applyAlignment="1" applyProtection="1">
      <alignment horizontal="center" vertical="center"/>
    </xf>
    <xf numFmtId="3" fontId="18" fillId="0" borderId="6" xfId="2" applyNumberFormat="1" applyFont="1" applyBorder="1" applyAlignment="1" applyProtection="1">
      <alignment horizontal="center"/>
    </xf>
    <xf numFmtId="0" fontId="18" fillId="0" borderId="5" xfId="2" applyFont="1" applyBorder="1" applyAlignment="1" applyProtection="1">
      <alignment horizontal="center"/>
      <protection locked="0"/>
    </xf>
    <xf numFmtId="3" fontId="18" fillId="0" borderId="8" xfId="2" applyNumberFormat="1" applyFont="1" applyBorder="1" applyAlignment="1" applyProtection="1">
      <alignment horizontal="center"/>
    </xf>
    <xf numFmtId="0" fontId="18" fillId="0" borderId="7" xfId="2" applyFont="1" applyBorder="1" applyAlignment="1" applyProtection="1">
      <alignment horizontal="center"/>
      <protection locked="0"/>
    </xf>
    <xf numFmtId="0" fontId="18" fillId="0" borderId="0" xfId="2" applyFont="1" applyAlignment="1" applyProtection="1">
      <alignment horizontal="center"/>
    </xf>
    <xf numFmtId="0" fontId="3" fillId="0" borderId="0" xfId="2" applyAlignment="1" applyProtection="1">
      <alignment horizontal="center"/>
    </xf>
    <xf numFmtId="3" fontId="18" fillId="0" borderId="3" xfId="2" applyNumberFormat="1" applyFont="1" applyBorder="1" applyAlignment="1" applyProtection="1">
      <alignment horizontal="center"/>
    </xf>
    <xf numFmtId="0" fontId="18" fillId="0" borderId="3" xfId="2" applyFont="1" applyBorder="1" applyAlignment="1" applyProtection="1">
      <alignment horizontal="center"/>
      <protection locked="0"/>
    </xf>
    <xf numFmtId="0" fontId="18" fillId="0" borderId="19" xfId="2" applyFont="1" applyBorder="1" applyAlignment="1" applyProtection="1">
      <alignment horizontal="center" vertical="center"/>
    </xf>
    <xf numFmtId="0" fontId="11" fillId="0" borderId="19" xfId="2" applyFont="1" applyBorder="1" applyAlignment="1" applyProtection="1">
      <alignment horizontal="center" vertical="center" wrapText="1"/>
    </xf>
    <xf numFmtId="0" fontId="11" fillId="0" borderId="3" xfId="2" applyFont="1" applyBorder="1" applyAlignment="1" applyProtection="1">
      <alignment horizontal="center" vertical="center"/>
    </xf>
    <xf numFmtId="0" fontId="19" fillId="4" borderId="46" xfId="2" applyFont="1" applyFill="1" applyBorder="1" applyAlignment="1" applyProtection="1">
      <alignment wrapText="1"/>
    </xf>
    <xf numFmtId="0" fontId="19" fillId="4" borderId="0" xfId="2" applyFont="1" applyFill="1" applyBorder="1" applyAlignment="1" applyProtection="1">
      <alignment wrapText="1"/>
    </xf>
    <xf numFmtId="0" fontId="12" fillId="4" borderId="20" xfId="2" applyFont="1" applyFill="1" applyBorder="1" applyAlignment="1" applyProtection="1">
      <alignment vertical="center"/>
    </xf>
    <xf numFmtId="0" fontId="18" fillId="6" borderId="15" xfId="2" applyFont="1" applyFill="1" applyBorder="1" applyAlignment="1" applyProtection="1">
      <alignment wrapText="1"/>
    </xf>
    <xf numFmtId="0" fontId="18" fillId="6" borderId="0" xfId="2" applyFont="1" applyFill="1" applyBorder="1" applyAlignment="1" applyProtection="1">
      <alignment horizontal="center" vertical="center"/>
    </xf>
    <xf numFmtId="0" fontId="18" fillId="6" borderId="0" xfId="2" applyFont="1" applyFill="1" applyBorder="1" applyAlignment="1" applyProtection="1">
      <alignment horizontal="center"/>
    </xf>
    <xf numFmtId="0" fontId="18" fillId="6" borderId="22" xfId="2" applyFont="1" applyFill="1" applyBorder="1" applyAlignment="1" applyProtection="1">
      <alignment horizontal="center"/>
    </xf>
    <xf numFmtId="3" fontId="11" fillId="0" borderId="22" xfId="1" applyNumberFormat="1" applyFont="1" applyFill="1" applyBorder="1" applyAlignment="1" applyProtection="1">
      <alignment horizontal="center" vertical="center"/>
    </xf>
    <xf numFmtId="3" fontId="18" fillId="0" borderId="19" xfId="2" applyNumberFormat="1" applyFont="1" applyBorder="1" applyAlignment="1" applyProtection="1">
      <alignment horizontal="center" vertical="center"/>
    </xf>
    <xf numFmtId="0" fontId="18" fillId="0" borderId="19" xfId="2" applyFont="1" applyFill="1" applyBorder="1" applyAlignment="1" applyProtection="1">
      <alignment horizontal="center"/>
      <protection locked="0"/>
    </xf>
    <xf numFmtId="0" fontId="18" fillId="0" borderId="19" xfId="2" applyFont="1" applyBorder="1" applyAlignment="1" applyProtection="1">
      <alignment horizontal="center"/>
      <protection locked="0"/>
    </xf>
    <xf numFmtId="3" fontId="18" fillId="2" borderId="3" xfId="1" applyNumberFormat="1" applyFont="1" applyFill="1" applyBorder="1" applyAlignment="1" applyProtection="1">
      <alignment horizontal="center" vertical="center"/>
      <protection locked="0"/>
    </xf>
    <xf numFmtId="0" fontId="18" fillId="0" borderId="23" xfId="2" applyFont="1" applyFill="1" applyBorder="1" applyProtection="1"/>
    <xf numFmtId="3" fontId="18" fillId="0" borderId="5" xfId="2" applyNumberFormat="1" applyFont="1" applyBorder="1" applyAlignment="1" applyProtection="1">
      <alignment horizontal="center" vertical="center"/>
    </xf>
    <xf numFmtId="3" fontId="18" fillId="0" borderId="10" xfId="2" applyNumberFormat="1" applyFont="1" applyBorder="1" applyAlignment="1" applyProtection="1">
      <alignment horizontal="center" vertical="center"/>
    </xf>
    <xf numFmtId="0" fontId="18" fillId="0" borderId="10" xfId="2" applyFont="1" applyFill="1" applyBorder="1" applyAlignment="1" applyProtection="1">
      <alignment horizontal="center"/>
      <protection locked="0"/>
    </xf>
    <xf numFmtId="0" fontId="18" fillId="0" borderId="47" xfId="2" applyFont="1" applyBorder="1" applyAlignment="1" applyProtection="1">
      <alignment horizontal="center"/>
      <protection locked="0"/>
    </xf>
    <xf numFmtId="0" fontId="18" fillId="0" borderId="10" xfId="2" applyFont="1" applyFill="1" applyBorder="1" applyProtection="1"/>
    <xf numFmtId="3" fontId="18" fillId="0" borderId="7" xfId="2" applyNumberFormat="1" applyFont="1" applyBorder="1" applyAlignment="1" applyProtection="1">
      <alignment horizontal="center" vertical="center"/>
    </xf>
    <xf numFmtId="0" fontId="18" fillId="0" borderId="7" xfId="2" applyFont="1" applyBorder="1" applyProtection="1"/>
    <xf numFmtId="0" fontId="18" fillId="0" borderId="5" xfId="2" applyFont="1" applyFill="1" applyBorder="1" applyAlignment="1" applyProtection="1">
      <alignment horizontal="center" vertical="center"/>
      <protection locked="0"/>
    </xf>
    <xf numFmtId="0" fontId="18" fillId="0" borderId="28" xfId="2" applyFont="1" applyBorder="1" applyAlignment="1" applyProtection="1">
      <alignment horizontal="center" vertical="center"/>
      <protection locked="0"/>
    </xf>
    <xf numFmtId="0" fontId="18" fillId="0" borderId="5" xfId="2" applyFont="1" applyFill="1" applyBorder="1" applyAlignment="1" applyProtection="1">
      <alignment vertical="center"/>
    </xf>
    <xf numFmtId="0" fontId="18" fillId="0" borderId="10" xfId="2" applyFont="1" applyFill="1" applyBorder="1" applyAlignment="1" applyProtection="1">
      <alignment horizontal="center" vertical="center"/>
      <protection locked="0"/>
    </xf>
    <xf numFmtId="0" fontId="18" fillId="0" borderId="47" xfId="2" applyFont="1" applyBorder="1" applyAlignment="1" applyProtection="1">
      <alignment horizontal="center" vertical="center"/>
      <protection locked="0"/>
    </xf>
    <xf numFmtId="0" fontId="18" fillId="0" borderId="10" xfId="2" applyFont="1" applyFill="1" applyBorder="1" applyAlignment="1" applyProtection="1">
      <alignment vertical="center"/>
    </xf>
    <xf numFmtId="0" fontId="18" fillId="0" borderId="7" xfId="2" applyFont="1" applyFill="1" applyBorder="1" applyAlignment="1" applyProtection="1">
      <alignment horizontal="center" vertical="center"/>
      <protection locked="0"/>
    </xf>
    <xf numFmtId="0" fontId="18" fillId="0" borderId="45" xfId="2" applyFont="1" applyBorder="1" applyAlignment="1" applyProtection="1">
      <alignment horizontal="center" vertical="center"/>
      <protection locked="0"/>
    </xf>
    <xf numFmtId="0" fontId="18" fillId="0" borderId="13" xfId="2" applyFont="1" applyBorder="1" applyAlignment="1" applyProtection="1">
      <alignment vertical="center"/>
    </xf>
    <xf numFmtId="3" fontId="18" fillId="0" borderId="5" xfId="2" applyNumberFormat="1" applyFont="1" applyBorder="1" applyAlignment="1" applyProtection="1">
      <alignment horizontal="center"/>
    </xf>
    <xf numFmtId="0" fontId="18" fillId="0" borderId="9" xfId="2" applyFont="1" applyFill="1" applyBorder="1" applyProtection="1"/>
    <xf numFmtId="3" fontId="18" fillId="0" borderId="10" xfId="2" applyNumberFormat="1" applyFont="1" applyBorder="1" applyAlignment="1" applyProtection="1">
      <alignment horizontal="center"/>
    </xf>
    <xf numFmtId="0" fontId="18" fillId="0" borderId="10" xfId="2" applyFont="1" applyBorder="1" applyAlignment="1" applyProtection="1">
      <alignment horizontal="center"/>
      <protection locked="0"/>
    </xf>
    <xf numFmtId="0" fontId="18" fillId="0" borderId="17" xfId="2" applyFont="1" applyFill="1" applyBorder="1" applyProtection="1"/>
    <xf numFmtId="3" fontId="18" fillId="0" borderId="7" xfId="2" applyNumberFormat="1" applyFont="1" applyBorder="1" applyAlignment="1" applyProtection="1">
      <alignment horizontal="center"/>
    </xf>
    <xf numFmtId="0" fontId="18" fillId="0" borderId="10" xfId="2" applyFont="1" applyBorder="1" applyProtection="1"/>
    <xf numFmtId="0" fontId="18" fillId="0" borderId="0" xfId="2" applyFont="1" applyAlignment="1" applyProtection="1">
      <alignment horizontal="center" wrapText="1"/>
    </xf>
    <xf numFmtId="0" fontId="11" fillId="0" borderId="3" xfId="2" applyFont="1" applyBorder="1" applyAlignment="1" applyProtection="1">
      <alignment horizontal="center" vertical="center" wrapText="1"/>
    </xf>
    <xf numFmtId="0" fontId="18" fillId="6" borderId="28" xfId="2" applyFont="1" applyFill="1" applyBorder="1" applyAlignment="1" applyProtection="1">
      <alignment wrapText="1"/>
    </xf>
    <xf numFmtId="0" fontId="19" fillId="4" borderId="19" xfId="2" applyFont="1" applyFill="1" applyBorder="1" applyAlignment="1" applyProtection="1">
      <alignment wrapText="1"/>
    </xf>
    <xf numFmtId="0" fontId="18" fillId="0" borderId="19" xfId="2" applyFont="1" applyBorder="1" applyProtection="1"/>
    <xf numFmtId="0" fontId="5" fillId="0" borderId="21" xfId="2" applyFont="1" applyFill="1" applyBorder="1" applyAlignment="1" applyProtection="1">
      <alignment horizontal="left"/>
    </xf>
    <xf numFmtId="0" fontId="3" fillId="0" borderId="0" xfId="2" applyFill="1" applyProtection="1"/>
    <xf numFmtId="0" fontId="18" fillId="0" borderId="0" xfId="2" applyFont="1" applyFill="1" applyProtection="1"/>
    <xf numFmtId="0" fontId="20" fillId="6" borderId="0" xfId="2" applyFont="1" applyFill="1" applyBorder="1" applyAlignment="1" applyProtection="1"/>
    <xf numFmtId="0" fontId="20" fillId="6" borderId="20" xfId="2" applyFont="1" applyFill="1" applyBorder="1" applyAlignment="1" applyProtection="1"/>
    <xf numFmtId="0" fontId="20" fillId="3" borderId="0" xfId="2" applyFont="1" applyFill="1" applyBorder="1" applyAlignment="1" applyProtection="1"/>
    <xf numFmtId="0" fontId="21" fillId="3" borderId="20" xfId="2" applyFont="1" applyFill="1" applyBorder="1" applyAlignment="1" applyProtection="1"/>
    <xf numFmtId="0" fontId="18" fillId="6" borderId="14" xfId="2" applyFont="1" applyFill="1" applyBorder="1" applyProtection="1"/>
    <xf numFmtId="0" fontId="18" fillId="6" borderId="15" xfId="2" applyFont="1" applyFill="1" applyBorder="1" applyProtection="1"/>
    <xf numFmtId="0" fontId="20" fillId="6" borderId="15" xfId="2" applyFont="1" applyFill="1" applyBorder="1" applyAlignment="1" applyProtection="1"/>
    <xf numFmtId="0" fontId="20" fillId="6" borderId="22" xfId="2" applyFont="1" applyFill="1" applyBorder="1" applyAlignment="1" applyProtection="1"/>
    <xf numFmtId="0" fontId="18" fillId="7" borderId="6" xfId="2" applyFont="1" applyFill="1" applyBorder="1" applyProtection="1"/>
    <xf numFmtId="0" fontId="18" fillId="7" borderId="4" xfId="2" applyFont="1" applyFill="1" applyBorder="1" applyProtection="1"/>
    <xf numFmtId="0" fontId="20" fillId="7" borderId="4" xfId="2" applyFont="1" applyFill="1" applyBorder="1" applyAlignment="1" applyProtection="1"/>
    <xf numFmtId="0" fontId="20" fillId="7" borderId="28" xfId="2" applyFont="1" applyFill="1" applyBorder="1" applyAlignment="1" applyProtection="1"/>
    <xf numFmtId="0" fontId="18" fillId="7" borderId="25" xfId="2" applyFont="1" applyFill="1" applyBorder="1" applyProtection="1"/>
    <xf numFmtId="0" fontId="18" fillId="7" borderId="0" xfId="2" applyFont="1" applyFill="1" applyBorder="1" applyProtection="1"/>
    <xf numFmtId="0" fontId="18" fillId="7" borderId="15" xfId="2" applyFont="1" applyFill="1" applyBorder="1" applyProtection="1"/>
    <xf numFmtId="0" fontId="18" fillId="7" borderId="20" xfId="2" applyFont="1" applyFill="1" applyBorder="1" applyProtection="1"/>
    <xf numFmtId="0" fontId="11" fillId="7" borderId="22" xfId="2" applyFont="1" applyFill="1" applyBorder="1" applyAlignment="1" applyProtection="1">
      <alignment horizontal="center"/>
    </xf>
    <xf numFmtId="0" fontId="18" fillId="7" borderId="18" xfId="2" applyFont="1" applyFill="1" applyBorder="1" applyAlignment="1" applyProtection="1">
      <alignment horizontal="center" vertical="center"/>
    </xf>
    <xf numFmtId="3" fontId="18" fillId="0" borderId="9" xfId="2" applyNumberFormat="1" applyFont="1" applyFill="1" applyBorder="1" applyAlignment="1" applyProtection="1">
      <alignment horizontal="center"/>
    </xf>
    <xf numFmtId="3" fontId="18" fillId="0" borderId="17" xfId="2" applyNumberFormat="1" applyFont="1" applyBorder="1" applyAlignment="1" applyProtection="1">
      <alignment horizontal="center"/>
    </xf>
    <xf numFmtId="0" fontId="18" fillId="0" borderId="47" xfId="2" applyFont="1" applyFill="1" applyBorder="1" applyAlignment="1" applyProtection="1">
      <alignment horizontal="center"/>
      <protection locked="0"/>
    </xf>
    <xf numFmtId="3" fontId="18" fillId="0" borderId="7" xfId="2" applyNumberFormat="1" applyFont="1" applyFill="1" applyBorder="1" applyAlignment="1" applyProtection="1">
      <alignment horizontal="center"/>
    </xf>
    <xf numFmtId="0" fontId="18" fillId="0" borderId="9" xfId="2" applyFont="1" applyFill="1" applyBorder="1" applyAlignment="1" applyProtection="1">
      <alignment horizontal="center"/>
      <protection locked="0"/>
    </xf>
    <xf numFmtId="0" fontId="18" fillId="0" borderId="9" xfId="2" applyFont="1" applyBorder="1" applyAlignment="1" applyProtection="1">
      <alignment horizontal="center"/>
      <protection locked="0"/>
    </xf>
    <xf numFmtId="0" fontId="18" fillId="0" borderId="9" xfId="2" applyFont="1" applyBorder="1" applyProtection="1"/>
    <xf numFmtId="3" fontId="18" fillId="0" borderId="16" xfId="2" applyNumberFormat="1" applyFont="1" applyBorder="1" applyAlignment="1" applyProtection="1">
      <alignment horizontal="center"/>
    </xf>
    <xf numFmtId="0" fontId="18" fillId="0" borderId="16" xfId="2" applyFont="1" applyFill="1" applyBorder="1" applyAlignment="1" applyProtection="1">
      <alignment horizontal="center"/>
      <protection locked="0"/>
    </xf>
    <xf numFmtId="0" fontId="18" fillId="0" borderId="16" xfId="2" applyFont="1" applyBorder="1" applyAlignment="1" applyProtection="1">
      <alignment horizontal="center"/>
      <protection locked="0"/>
    </xf>
    <xf numFmtId="3" fontId="18" fillId="0" borderId="14" xfId="2" applyNumberFormat="1" applyFont="1" applyFill="1" applyBorder="1" applyAlignment="1" applyProtection="1">
      <alignment horizontal="center"/>
    </xf>
    <xf numFmtId="0" fontId="18" fillId="0" borderId="18" xfId="2" applyFont="1" applyFill="1" applyBorder="1" applyAlignment="1" applyProtection="1">
      <alignment horizontal="center"/>
      <protection locked="0"/>
    </xf>
    <xf numFmtId="0" fontId="18" fillId="0" borderId="15" xfId="2" applyFont="1" applyBorder="1" applyAlignment="1" applyProtection="1">
      <alignment horizontal="center"/>
      <protection locked="0"/>
    </xf>
    <xf numFmtId="0" fontId="18" fillId="0" borderId="18" xfId="2" applyFont="1" applyBorder="1" applyProtection="1"/>
    <xf numFmtId="3" fontId="18" fillId="0" borderId="9" xfId="2" applyNumberFormat="1" applyFont="1" applyBorder="1" applyAlignment="1" applyProtection="1">
      <alignment horizontal="center"/>
    </xf>
    <xf numFmtId="3" fontId="18" fillId="0" borderId="18" xfId="2" applyNumberFormat="1" applyFont="1" applyBorder="1" applyAlignment="1" applyProtection="1">
      <alignment horizontal="center"/>
    </xf>
    <xf numFmtId="0" fontId="18" fillId="0" borderId="18" xfId="2" applyFont="1" applyBorder="1" applyAlignment="1" applyProtection="1">
      <alignment horizontal="center"/>
      <protection locked="0"/>
    </xf>
    <xf numFmtId="0" fontId="19" fillId="4" borderId="48" xfId="2" applyFont="1" applyFill="1" applyBorder="1" applyAlignment="1" applyProtection="1">
      <alignment wrapText="1"/>
    </xf>
    <xf numFmtId="0" fontId="12" fillId="4" borderId="49" xfId="2" applyFont="1" applyFill="1" applyBorder="1" applyAlignment="1" applyProtection="1">
      <alignment vertical="center"/>
    </xf>
    <xf numFmtId="0" fontId="18" fillId="7" borderId="15" xfId="2" applyFont="1" applyFill="1" applyBorder="1" applyAlignment="1" applyProtection="1">
      <alignment wrapText="1"/>
    </xf>
    <xf numFmtId="0" fontId="18" fillId="7" borderId="0" xfId="2" applyFont="1" applyFill="1" applyBorder="1" applyAlignment="1" applyProtection="1">
      <alignment horizontal="center" vertical="center"/>
    </xf>
    <xf numFmtId="0" fontId="18" fillId="7" borderId="0" xfId="2" applyFont="1" applyFill="1" applyBorder="1" applyAlignment="1" applyProtection="1">
      <alignment horizontal="center"/>
    </xf>
    <xf numFmtId="0" fontId="18" fillId="7" borderId="22" xfId="2" applyFont="1" applyFill="1" applyBorder="1" applyAlignment="1" applyProtection="1">
      <alignment horizontal="center"/>
    </xf>
    <xf numFmtId="3" fontId="18" fillId="0" borderId="9" xfId="2" applyNumberFormat="1" applyFont="1" applyBorder="1" applyAlignment="1" applyProtection="1">
      <alignment horizontal="center" vertical="center"/>
    </xf>
    <xf numFmtId="3" fontId="18" fillId="0" borderId="13" xfId="2" applyNumberFormat="1" applyFont="1" applyBorder="1" applyAlignment="1" applyProtection="1">
      <alignment horizontal="center" vertical="center"/>
    </xf>
    <xf numFmtId="0" fontId="18" fillId="0" borderId="13" xfId="2" applyFont="1" applyFill="1" applyBorder="1" applyAlignment="1" applyProtection="1">
      <alignment horizontal="center"/>
      <protection locked="0"/>
    </xf>
    <xf numFmtId="0" fontId="18" fillId="0" borderId="50" xfId="2" applyFont="1" applyBorder="1" applyAlignment="1" applyProtection="1">
      <alignment horizontal="center"/>
      <protection locked="0"/>
    </xf>
    <xf numFmtId="0" fontId="18" fillId="0" borderId="13" xfId="2" applyFont="1" applyBorder="1" applyProtection="1"/>
    <xf numFmtId="0" fontId="18" fillId="0" borderId="0" xfId="2" applyFont="1" applyBorder="1" applyProtection="1"/>
    <xf numFmtId="0" fontId="18" fillId="7" borderId="17" xfId="2" applyFont="1" applyFill="1" applyBorder="1" applyProtection="1"/>
    <xf numFmtId="0" fontId="18" fillId="0" borderId="9" xfId="2" applyFont="1" applyFill="1" applyBorder="1" applyAlignment="1" applyProtection="1">
      <alignment vertical="center"/>
    </xf>
    <xf numFmtId="0" fontId="18" fillId="0" borderId="17" xfId="2" applyFont="1" applyFill="1" applyBorder="1" applyAlignment="1" applyProtection="1">
      <alignment vertical="center"/>
    </xf>
    <xf numFmtId="3" fontId="18" fillId="0" borderId="16" xfId="2" applyNumberFormat="1" applyFont="1" applyBorder="1" applyAlignment="1" applyProtection="1">
      <alignment horizontal="center" vertical="center"/>
    </xf>
    <xf numFmtId="3" fontId="18" fillId="0" borderId="13" xfId="2" applyNumberFormat="1" applyFont="1" applyBorder="1" applyAlignment="1" applyProtection="1">
      <alignment horizontal="center"/>
    </xf>
    <xf numFmtId="9" fontId="3" fillId="0" borderId="0" xfId="2" applyNumberFormat="1" applyAlignment="1" applyProtection="1">
      <alignment horizontal="center"/>
    </xf>
    <xf numFmtId="3" fontId="3" fillId="0" borderId="0" xfId="2" applyNumberFormat="1" applyFill="1" applyBorder="1" applyAlignment="1" applyProtection="1">
      <alignment horizontal="center" vertical="center"/>
    </xf>
    <xf numFmtId="9" fontId="3" fillId="0" borderId="0" xfId="2" applyNumberFormat="1" applyFill="1" applyBorder="1" applyAlignment="1" applyProtection="1">
      <alignment horizontal="center" vertical="center"/>
    </xf>
    <xf numFmtId="177" fontId="3" fillId="0" borderId="0" xfId="2" applyNumberFormat="1" applyFill="1" applyBorder="1" applyAlignment="1" applyProtection="1">
      <alignment horizontal="center" vertical="center"/>
    </xf>
    <xf numFmtId="0" fontId="11" fillId="0" borderId="0" xfId="2" applyFont="1" applyFill="1" applyBorder="1" applyAlignment="1" applyProtection="1">
      <alignment horizontal="center" wrapText="1"/>
    </xf>
    <xf numFmtId="0" fontId="11" fillId="0" borderId="0" xfId="2" applyFont="1" applyFill="1" applyBorder="1" applyAlignment="1" applyProtection="1">
      <alignment vertical="center" wrapText="1"/>
    </xf>
    <xf numFmtId="0" fontId="18" fillId="7" borderId="0" xfId="2" applyFont="1" applyFill="1" applyBorder="1" applyAlignment="1" applyProtection="1">
      <alignment wrapText="1"/>
    </xf>
    <xf numFmtId="0" fontId="11" fillId="0" borderId="23" xfId="2" applyFont="1" applyFill="1" applyBorder="1" applyAlignment="1" applyProtection="1">
      <alignment horizontal="center" vertical="center" wrapText="1"/>
    </xf>
    <xf numFmtId="0" fontId="18" fillId="0" borderId="23" xfId="2" applyFont="1" applyBorder="1" applyProtection="1"/>
    <xf numFmtId="0" fontId="20" fillId="7" borderId="0" xfId="2" applyFont="1" applyFill="1" applyBorder="1" applyAlignment="1" applyProtection="1"/>
    <xf numFmtId="0" fontId="20" fillId="7" borderId="20" xfId="2" applyFont="1" applyFill="1" applyBorder="1" applyAlignment="1" applyProtection="1"/>
    <xf numFmtId="0" fontId="3" fillId="0" borderId="0" xfId="2" applyFill="1" applyBorder="1" applyProtection="1"/>
    <xf numFmtId="0" fontId="18" fillId="0" borderId="0" xfId="2" applyFont="1" applyFill="1" applyBorder="1" applyAlignment="1" applyProtection="1">
      <alignment horizontal="center"/>
    </xf>
    <xf numFmtId="3" fontId="18" fillId="7" borderId="0" xfId="2" applyNumberFormat="1" applyFont="1" applyFill="1" applyBorder="1" applyAlignment="1" applyProtection="1">
      <alignment horizontal="center"/>
    </xf>
    <xf numFmtId="3" fontId="18" fillId="7" borderId="0" xfId="1" applyNumberFormat="1" applyFont="1" applyFill="1" applyBorder="1" applyAlignment="1" applyProtection="1">
      <alignment horizontal="center" vertical="center"/>
    </xf>
    <xf numFmtId="9" fontId="11" fillId="7" borderId="0" xfId="2" applyNumberFormat="1" applyFont="1" applyFill="1" applyBorder="1" applyAlignment="1" applyProtection="1">
      <alignment horizontal="center"/>
    </xf>
    <xf numFmtId="16" fontId="18" fillId="7" borderId="20" xfId="2" applyNumberFormat="1" applyFont="1" applyFill="1" applyBorder="1" applyAlignment="1" applyProtection="1">
      <alignment horizontal="center" vertical="center"/>
    </xf>
    <xf numFmtId="3" fontId="18" fillId="0" borderId="51" xfId="2" applyNumberFormat="1" applyFont="1" applyFill="1" applyBorder="1" applyAlignment="1" applyProtection="1">
      <alignment horizontal="center" vertical="center"/>
    </xf>
    <xf numFmtId="9" fontId="18" fillId="0" borderId="52" xfId="2" applyNumberFormat="1" applyFont="1" applyFill="1" applyBorder="1" applyAlignment="1" applyProtection="1">
      <alignment horizontal="center" vertical="center"/>
    </xf>
    <xf numFmtId="177" fontId="18" fillId="0" borderId="51" xfId="2" applyNumberFormat="1" applyFont="1" applyFill="1" applyBorder="1" applyAlignment="1" applyProtection="1">
      <alignment horizontal="center" vertical="center"/>
    </xf>
    <xf numFmtId="0" fontId="11" fillId="0" borderId="53" xfId="2" applyFont="1" applyFill="1" applyBorder="1" applyAlignment="1" applyProtection="1">
      <alignment horizontal="center" wrapText="1"/>
    </xf>
    <xf numFmtId="3" fontId="18" fillId="0" borderId="54" xfId="2" applyNumberFormat="1" applyFont="1" applyFill="1" applyBorder="1" applyAlignment="1" applyProtection="1">
      <alignment horizontal="center" vertical="center"/>
    </xf>
    <xf numFmtId="9" fontId="18" fillId="0" borderId="41" xfId="2" applyNumberFormat="1" applyFont="1" applyFill="1" applyBorder="1" applyAlignment="1" applyProtection="1">
      <alignment horizontal="center" vertical="center"/>
    </xf>
    <xf numFmtId="177" fontId="18" fillId="0" borderId="54" xfId="2" applyNumberFormat="1" applyFont="1" applyFill="1" applyBorder="1" applyAlignment="1" applyProtection="1">
      <alignment horizontal="center" vertical="center"/>
    </xf>
    <xf numFmtId="0" fontId="11" fillId="0" borderId="55" xfId="2" applyFont="1" applyFill="1" applyBorder="1" applyAlignment="1" applyProtection="1">
      <alignment horizontal="center" vertical="center" wrapText="1"/>
    </xf>
    <xf numFmtId="3" fontId="18" fillId="0" borderId="56" xfId="2" applyNumberFormat="1" applyFont="1" applyFill="1" applyBorder="1" applyAlignment="1" applyProtection="1">
      <alignment horizontal="center" vertical="center"/>
    </xf>
    <xf numFmtId="9" fontId="18" fillId="0" borderId="34" xfId="2" applyNumberFormat="1" applyFont="1" applyFill="1" applyBorder="1" applyAlignment="1" applyProtection="1">
      <alignment horizontal="center" vertical="center"/>
    </xf>
    <xf numFmtId="177" fontId="18" fillId="0" borderId="56" xfId="2" applyNumberFormat="1" applyFont="1" applyFill="1" applyBorder="1" applyAlignment="1" applyProtection="1">
      <alignment horizontal="center" vertical="center"/>
    </xf>
    <xf numFmtId="3" fontId="18" fillId="0" borderId="57" xfId="2" applyNumberFormat="1" applyFont="1" applyFill="1" applyBorder="1" applyAlignment="1" applyProtection="1">
      <alignment horizontal="center" vertical="center"/>
    </xf>
    <xf numFmtId="9" fontId="18" fillId="0" borderId="38" xfId="2" applyNumberFormat="1" applyFont="1" applyFill="1" applyBorder="1" applyAlignment="1" applyProtection="1">
      <alignment horizontal="center" vertical="center"/>
    </xf>
    <xf numFmtId="177" fontId="18" fillId="0" borderId="57" xfId="2" applyNumberFormat="1" applyFont="1" applyFill="1" applyBorder="1" applyAlignment="1" applyProtection="1">
      <alignment horizontal="center" vertical="center"/>
    </xf>
    <xf numFmtId="3" fontId="18" fillId="0" borderId="58" xfId="2" applyNumberFormat="1" applyFont="1" applyFill="1" applyBorder="1" applyAlignment="1" applyProtection="1">
      <alignment horizontal="center" vertical="center"/>
    </xf>
    <xf numFmtId="0" fontId="11" fillId="2" borderId="3" xfId="2" applyFont="1" applyFill="1" applyBorder="1" applyAlignment="1" applyProtection="1">
      <alignment horizontal="center"/>
    </xf>
    <xf numFmtId="0" fontId="11" fillId="0" borderId="21" xfId="2" applyFont="1" applyBorder="1" applyProtection="1"/>
    <xf numFmtId="0" fontId="11" fillId="7" borderId="0" xfId="2" applyFont="1" applyFill="1" applyBorder="1" applyProtection="1"/>
    <xf numFmtId="0" fontId="20" fillId="3" borderId="3" xfId="2" applyFont="1" applyFill="1" applyBorder="1" applyAlignment="1" applyProtection="1"/>
    <xf numFmtId="0" fontId="20" fillId="3" borderId="23" xfId="2" applyFont="1" applyFill="1" applyBorder="1" applyAlignment="1" applyProtection="1"/>
    <xf numFmtId="0" fontId="21" fillId="3" borderId="21" xfId="2" applyFont="1" applyFill="1" applyBorder="1" applyAlignment="1" applyProtection="1"/>
    <xf numFmtId="0" fontId="18" fillId="7" borderId="14" xfId="2" applyFont="1" applyFill="1" applyBorder="1" applyProtection="1"/>
    <xf numFmtId="3" fontId="18" fillId="7" borderId="15" xfId="2" applyNumberFormat="1" applyFont="1" applyFill="1" applyBorder="1" applyAlignment="1" applyProtection="1">
      <alignment horizontal="center"/>
    </xf>
    <xf numFmtId="0" fontId="18" fillId="7" borderId="15" xfId="2" applyFont="1" applyFill="1" applyBorder="1" applyAlignment="1" applyProtection="1">
      <alignment horizontal="center"/>
    </xf>
    <xf numFmtId="3" fontId="18" fillId="7" borderId="15" xfId="1" applyNumberFormat="1" applyFont="1" applyFill="1" applyBorder="1" applyAlignment="1" applyProtection="1">
      <alignment horizontal="center" vertical="center"/>
    </xf>
    <xf numFmtId="0" fontId="11" fillId="7" borderId="15" xfId="2" applyFont="1" applyFill="1" applyBorder="1" applyProtection="1"/>
    <xf numFmtId="0" fontId="18" fillId="7" borderId="15" xfId="2" applyFont="1" applyFill="1" applyBorder="1" applyAlignment="1" applyProtection="1">
      <alignment horizontal="center" vertical="center"/>
    </xf>
    <xf numFmtId="16" fontId="18" fillId="7" borderId="22" xfId="2" applyNumberFormat="1" applyFont="1" applyFill="1" applyBorder="1" applyAlignment="1" applyProtection="1">
      <alignment horizontal="center" vertical="center"/>
    </xf>
    <xf numFmtId="3" fontId="18" fillId="0" borderId="0" xfId="2" applyNumberFormat="1" applyFont="1" applyBorder="1" applyAlignment="1" applyProtection="1">
      <alignment horizontal="center"/>
    </xf>
    <xf numFmtId="0" fontId="18" fillId="0" borderId="0" xfId="2" applyFont="1" applyBorder="1" applyAlignment="1" applyProtection="1">
      <alignment horizontal="center"/>
    </xf>
    <xf numFmtId="3" fontId="18" fillId="0" borderId="0" xfId="1" applyNumberFormat="1" applyFont="1" applyFill="1" applyBorder="1" applyAlignment="1" applyProtection="1">
      <alignment horizontal="center" vertical="center"/>
    </xf>
    <xf numFmtId="0" fontId="11" fillId="0" borderId="0" xfId="2" applyFont="1" applyFill="1" applyBorder="1" applyProtection="1"/>
    <xf numFmtId="0" fontId="18" fillId="0" borderId="0" xfId="2" applyFont="1" applyBorder="1" applyAlignment="1" applyProtection="1">
      <alignment horizontal="center" vertical="center"/>
    </xf>
    <xf numFmtId="16" fontId="18" fillId="0" borderId="0" xfId="2" applyNumberFormat="1" applyFont="1" applyBorder="1" applyAlignment="1" applyProtection="1">
      <alignment horizontal="center" vertical="center"/>
    </xf>
    <xf numFmtId="177" fontId="11" fillId="2" borderId="2" xfId="1" applyNumberFormat="1" applyFont="1" applyFill="1" applyBorder="1" applyAlignment="1" applyProtection="1">
      <alignment horizontal="center" vertical="center"/>
    </xf>
    <xf numFmtId="0" fontId="11" fillId="0" borderId="0" xfId="2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horizontal="center" vertical="center"/>
    </xf>
    <xf numFmtId="0" fontId="11" fillId="0" borderId="0" xfId="2" applyFont="1" applyAlignment="1" applyProtection="1">
      <alignment horizontal="right"/>
    </xf>
    <xf numFmtId="3" fontId="11" fillId="0" borderId="2" xfId="2" applyNumberFormat="1" applyFont="1" applyFill="1" applyBorder="1" applyAlignment="1" applyProtection="1">
      <alignment horizontal="center" vertical="center"/>
    </xf>
    <xf numFmtId="0" fontId="11" fillId="0" borderId="0" xfId="2" applyFont="1" applyFill="1" applyAlignment="1" applyProtection="1">
      <alignment horizontal="left"/>
    </xf>
    <xf numFmtId="9" fontId="11" fillId="2" borderId="2" xfId="2" applyNumberFormat="1" applyFont="1" applyFill="1" applyBorder="1" applyAlignment="1" applyProtection="1">
      <alignment horizontal="center"/>
      <protection locked="0"/>
    </xf>
    <xf numFmtId="0" fontId="11" fillId="0" borderId="0" xfId="2" applyFont="1" applyFill="1" applyAlignment="1" applyProtection="1">
      <alignment horizontal="right"/>
    </xf>
    <xf numFmtId="3" fontId="11" fillId="2" borderId="2" xfId="2" applyNumberFormat="1" applyFont="1" applyFill="1" applyBorder="1" applyAlignment="1" applyProtection="1">
      <alignment horizontal="center"/>
      <protection locked="0"/>
    </xf>
    <xf numFmtId="0" fontId="22" fillId="3" borderId="0" xfId="2" applyFont="1" applyFill="1" applyProtection="1"/>
    <xf numFmtId="0" fontId="20" fillId="3" borderId="0" xfId="2" applyFont="1" applyFill="1" applyAlignment="1" applyProtection="1">
      <alignment horizontal="center"/>
    </xf>
    <xf numFmtId="0" fontId="21" fillId="3" borderId="0" xfId="2" applyFont="1" applyFill="1" applyAlignment="1" applyProtection="1">
      <alignment horizontal="left"/>
    </xf>
    <xf numFmtId="0" fontId="18" fillId="0" borderId="22" xfId="2" applyFont="1" applyBorder="1" applyAlignment="1" applyProtection="1">
      <alignment horizontal="center"/>
    </xf>
    <xf numFmtId="3" fontId="18" fillId="0" borderId="28" xfId="1" applyNumberFormat="1" applyFont="1" applyFill="1" applyBorder="1" applyAlignment="1" applyProtection="1">
      <alignment horizontal="center" vertical="center"/>
    </xf>
    <xf numFmtId="0" fontId="11" fillId="0" borderId="25" xfId="2" applyFont="1" applyFill="1" applyBorder="1" applyProtection="1"/>
    <xf numFmtId="16" fontId="18" fillId="0" borderId="15" xfId="2" applyNumberFormat="1" applyFont="1" applyBorder="1" applyAlignment="1" applyProtection="1">
      <alignment horizontal="center" vertical="center"/>
    </xf>
    <xf numFmtId="0" fontId="18" fillId="0" borderId="20" xfId="2" applyFont="1" applyFill="1" applyBorder="1" applyAlignment="1" applyProtection="1">
      <alignment vertical="center" wrapText="1"/>
    </xf>
    <xf numFmtId="3" fontId="18" fillId="0" borderId="3" xfId="2" applyNumberFormat="1" applyFont="1" applyBorder="1" applyAlignment="1" applyProtection="1">
      <alignment horizontal="center" vertical="center"/>
      <protection locked="0"/>
    </xf>
    <xf numFmtId="0" fontId="18" fillId="0" borderId="19" xfId="2" applyFont="1" applyBorder="1" applyAlignment="1" applyProtection="1">
      <alignment horizontal="center" vertical="center"/>
      <protection locked="0"/>
    </xf>
    <xf numFmtId="0" fontId="18" fillId="0" borderId="3" xfId="2" applyFont="1" applyBorder="1" applyAlignment="1" applyProtection="1">
      <alignment horizontal="center" vertical="center"/>
      <protection locked="0"/>
    </xf>
    <xf numFmtId="0" fontId="18" fillId="0" borderId="6" xfId="2" applyFont="1" applyFill="1" applyBorder="1" applyAlignment="1" applyProtection="1">
      <alignment vertical="center"/>
    </xf>
    <xf numFmtId="16" fontId="18" fillId="0" borderId="18" xfId="2" applyNumberFormat="1" applyFont="1" applyBorder="1" applyAlignment="1" applyProtection="1">
      <alignment horizontal="center" vertical="center"/>
    </xf>
    <xf numFmtId="3" fontId="18" fillId="2" borderId="3" xfId="2" applyNumberFormat="1" applyFont="1" applyFill="1" applyBorder="1" applyAlignment="1" applyProtection="1">
      <alignment horizontal="center" vertical="center"/>
      <protection locked="0"/>
    </xf>
    <xf numFmtId="0" fontId="18" fillId="0" borderId="3" xfId="2" applyFont="1" applyFill="1" applyBorder="1" applyAlignment="1" applyProtection="1">
      <alignment vertical="center"/>
    </xf>
    <xf numFmtId="0" fontId="11" fillId="0" borderId="0" xfId="2" applyFont="1" applyAlignment="1" applyProtection="1">
      <alignment horizontal="center" wrapText="1"/>
    </xf>
    <xf numFmtId="0" fontId="11" fillId="0" borderId="3" xfId="2" applyFont="1" applyFill="1" applyBorder="1" applyAlignment="1" applyProtection="1">
      <alignment horizontal="center" vertical="center"/>
    </xf>
    <xf numFmtId="0" fontId="22" fillId="3" borderId="0" xfId="2" applyFont="1" applyFill="1" applyAlignment="1" applyProtection="1"/>
    <xf numFmtId="0" fontId="21" fillId="3" borderId="0" xfId="2" applyFont="1" applyFill="1" applyAlignment="1" applyProtection="1"/>
    <xf numFmtId="0" fontId="18" fillId="0" borderId="0" xfId="2" applyFont="1" applyFill="1" applyBorder="1" applyAlignment="1" applyProtection="1">
      <alignment horizontal="left"/>
    </xf>
    <xf numFmtId="0" fontId="18" fillId="0" borderId="6" xfId="2" applyFont="1" applyBorder="1" applyProtection="1"/>
    <xf numFmtId="0" fontId="18" fillId="0" borderId="4" xfId="2" applyFont="1" applyBorder="1" applyProtection="1"/>
    <xf numFmtId="0" fontId="18" fillId="0" borderId="4" xfId="2" applyFont="1" applyFill="1" applyBorder="1" applyAlignment="1" applyProtection="1">
      <alignment horizontal="center"/>
    </xf>
    <xf numFmtId="0" fontId="18" fillId="0" borderId="28" xfId="2" applyFont="1" applyFill="1" applyBorder="1" applyAlignment="1" applyProtection="1">
      <alignment horizontal="left"/>
    </xf>
    <xf numFmtId="0" fontId="18" fillId="0" borderId="25" xfId="2" applyFont="1" applyBorder="1" applyProtection="1"/>
    <xf numFmtId="0" fontId="18" fillId="0" borderId="20" xfId="2" applyFont="1" applyBorder="1" applyProtection="1"/>
    <xf numFmtId="0" fontId="18" fillId="0" borderId="20" xfId="2" applyFont="1" applyFill="1" applyBorder="1" applyAlignment="1" applyProtection="1">
      <alignment horizontal="left"/>
    </xf>
    <xf numFmtId="0" fontId="18" fillId="0" borderId="14" xfId="2" applyFont="1" applyBorder="1" applyProtection="1"/>
    <xf numFmtId="0" fontId="18" fillId="0" borderId="15" xfId="2" applyFont="1" applyBorder="1" applyProtection="1"/>
    <xf numFmtId="0" fontId="18" fillId="0" borderId="15" xfId="2" applyFont="1" applyFill="1" applyBorder="1" applyAlignment="1" applyProtection="1">
      <alignment horizontal="center"/>
    </xf>
    <xf numFmtId="0" fontId="18" fillId="0" borderId="22" xfId="2" applyFont="1" applyBorder="1" applyProtection="1"/>
    <xf numFmtId="0" fontId="11" fillId="0" borderId="29" xfId="2" applyFont="1" applyBorder="1" applyProtection="1"/>
    <xf numFmtId="3" fontId="11" fillId="0" borderId="31" xfId="2" applyNumberFormat="1" applyFont="1" applyBorder="1" applyAlignment="1" applyProtection="1">
      <alignment horizontal="center" vertical="center"/>
    </xf>
    <xf numFmtId="3" fontId="18" fillId="0" borderId="30" xfId="1" applyNumberFormat="1" applyFont="1" applyBorder="1" applyAlignment="1" applyProtection="1">
      <alignment horizontal="center"/>
    </xf>
    <xf numFmtId="0" fontId="11" fillId="0" borderId="20" xfId="2" applyFont="1" applyFill="1" applyBorder="1" applyAlignment="1" applyProtection="1">
      <alignment vertical="center" wrapText="1"/>
    </xf>
    <xf numFmtId="3" fontId="18" fillId="6" borderId="59" xfId="2" applyNumberFormat="1" applyFont="1" applyFill="1" applyBorder="1" applyAlignment="1" applyProtection="1">
      <alignment horizontal="center"/>
    </xf>
    <xf numFmtId="3" fontId="18" fillId="6" borderId="60" xfId="2" applyNumberFormat="1" applyFont="1" applyFill="1" applyBorder="1" applyAlignment="1" applyProtection="1">
      <alignment horizontal="center"/>
    </xf>
    <xf numFmtId="3" fontId="18" fillId="6" borderId="2" xfId="2" applyNumberFormat="1" applyFont="1" applyFill="1" applyBorder="1" applyAlignment="1" applyProtection="1">
      <alignment horizontal="center"/>
    </xf>
    <xf numFmtId="3" fontId="18" fillId="6" borderId="61" xfId="2" applyNumberFormat="1" applyFont="1" applyFill="1" applyBorder="1" applyAlignment="1" applyProtection="1">
      <alignment horizontal="center"/>
    </xf>
    <xf numFmtId="3" fontId="18" fillId="6" borderId="62" xfId="2" applyNumberFormat="1" applyFont="1" applyFill="1" applyBorder="1" applyAlignment="1" applyProtection="1">
      <alignment horizontal="center"/>
    </xf>
    <xf numFmtId="3" fontId="18" fillId="6" borderId="63" xfId="2" applyNumberFormat="1" applyFont="1" applyFill="1" applyBorder="1" applyAlignment="1" applyProtection="1">
      <alignment horizontal="center" vertical="center"/>
    </xf>
    <xf numFmtId="3" fontId="18" fillId="7" borderId="64" xfId="2" applyNumberFormat="1" applyFont="1" applyFill="1" applyBorder="1" applyAlignment="1" applyProtection="1">
      <alignment horizontal="center"/>
    </xf>
    <xf numFmtId="3" fontId="18" fillId="7" borderId="60" xfId="2" applyNumberFormat="1" applyFont="1" applyFill="1" applyBorder="1" applyAlignment="1" applyProtection="1">
      <alignment horizontal="center"/>
    </xf>
    <xf numFmtId="177" fontId="18" fillId="7" borderId="65" xfId="2" applyNumberFormat="1" applyFont="1" applyFill="1" applyBorder="1" applyAlignment="1" applyProtection="1">
      <alignment horizontal="center"/>
    </xf>
    <xf numFmtId="3" fontId="18" fillId="7" borderId="66" xfId="2" applyNumberFormat="1" applyFont="1" applyFill="1" applyBorder="1" applyAlignment="1" applyProtection="1">
      <alignment horizontal="center"/>
    </xf>
    <xf numFmtId="3" fontId="18" fillId="7" borderId="63" xfId="2" applyNumberFormat="1" applyFont="1" applyFill="1" applyBorder="1" applyAlignment="1" applyProtection="1">
      <alignment horizontal="center"/>
    </xf>
    <xf numFmtId="177" fontId="18" fillId="7" borderId="67" xfId="2" applyNumberFormat="1" applyFont="1" applyFill="1" applyBorder="1" applyAlignment="1" applyProtection="1">
      <alignment horizontal="center"/>
    </xf>
    <xf numFmtId="3" fontId="18" fillId="7" borderId="68" xfId="2" applyNumberFormat="1" applyFont="1" applyFill="1" applyBorder="1" applyAlignment="1" applyProtection="1">
      <alignment horizontal="center"/>
    </xf>
    <xf numFmtId="3" fontId="18" fillId="7" borderId="69" xfId="2" applyNumberFormat="1" applyFont="1" applyFill="1" applyBorder="1" applyAlignment="1" applyProtection="1">
      <alignment horizontal="center"/>
    </xf>
    <xf numFmtId="177" fontId="18" fillId="7" borderId="70" xfId="2" applyNumberFormat="1" applyFont="1" applyFill="1" applyBorder="1" applyAlignment="1" applyProtection="1">
      <alignment horizontal="center"/>
    </xf>
    <xf numFmtId="3" fontId="18" fillId="7" borderId="71" xfId="2" applyNumberFormat="1" applyFont="1" applyFill="1" applyBorder="1" applyAlignment="1" applyProtection="1">
      <alignment horizontal="center"/>
    </xf>
    <xf numFmtId="3" fontId="18" fillId="7" borderId="61" xfId="2" applyNumberFormat="1" applyFont="1" applyFill="1" applyBorder="1" applyAlignment="1" applyProtection="1">
      <alignment horizontal="center"/>
    </xf>
    <xf numFmtId="177" fontId="18" fillId="7" borderId="72" xfId="2" applyNumberFormat="1" applyFont="1" applyFill="1" applyBorder="1" applyAlignment="1" applyProtection="1">
      <alignment horizontal="center"/>
    </xf>
    <xf numFmtId="3" fontId="18" fillId="7" borderId="62" xfId="2" applyNumberFormat="1" applyFont="1" applyFill="1" applyBorder="1" applyAlignment="1" applyProtection="1">
      <alignment horizontal="center"/>
    </xf>
    <xf numFmtId="3" fontId="18" fillId="7" borderId="73" xfId="2" applyNumberFormat="1" applyFont="1" applyFill="1" applyBorder="1" applyAlignment="1" applyProtection="1">
      <alignment horizontal="center"/>
    </xf>
    <xf numFmtId="177" fontId="18" fillId="7" borderId="74" xfId="2" applyNumberFormat="1" applyFont="1" applyFill="1" applyBorder="1" applyAlignment="1" applyProtection="1">
      <alignment horizontal="center"/>
    </xf>
    <xf numFmtId="0" fontId="11" fillId="5" borderId="75" xfId="2" applyFont="1" applyFill="1" applyBorder="1" applyAlignment="1" applyProtection="1">
      <alignment horizontal="center"/>
    </xf>
    <xf numFmtId="0" fontId="11" fillId="5" borderId="76" xfId="2" applyFont="1" applyFill="1" applyBorder="1" applyAlignment="1" applyProtection="1">
      <alignment horizontal="center"/>
    </xf>
    <xf numFmtId="0" fontId="11" fillId="5" borderId="77" xfId="2" applyFont="1" applyFill="1" applyBorder="1" applyAlignment="1" applyProtection="1">
      <alignment horizontal="center"/>
    </xf>
    <xf numFmtId="0" fontId="3" fillId="0" borderId="0" xfId="2" applyAlignment="1">
      <alignment vertical="center" wrapText="1"/>
    </xf>
    <xf numFmtId="0" fontId="18" fillId="0" borderId="0" xfId="2" applyFont="1"/>
    <xf numFmtId="0" fontId="18" fillId="0" borderId="0" xfId="2" applyFont="1" applyAlignment="1">
      <alignment vertical="center" wrapText="1"/>
    </xf>
    <xf numFmtId="0" fontId="18" fillId="0" borderId="0" xfId="2" applyFont="1" applyAlignment="1" applyProtection="1">
      <alignment vertical="center" wrapText="1"/>
    </xf>
    <xf numFmtId="0" fontId="18" fillId="0" borderId="15" xfId="2" applyFont="1" applyBorder="1" applyAlignment="1" applyProtection="1">
      <alignment vertical="center" wrapText="1"/>
    </xf>
    <xf numFmtId="3" fontId="24" fillId="0" borderId="59" xfId="2" applyNumberFormat="1" applyFont="1" applyBorder="1" applyAlignment="1" applyProtection="1">
      <alignment horizontal="center" vertical="center"/>
    </xf>
    <xf numFmtId="3" fontId="18" fillId="0" borderId="59" xfId="4" applyNumberFormat="1" applyFont="1" applyFill="1" applyBorder="1" applyAlignment="1" applyProtection="1">
      <alignment horizontal="center" vertical="center"/>
    </xf>
    <xf numFmtId="3" fontId="18" fillId="0" borderId="59" xfId="2" applyNumberFormat="1" applyFont="1" applyBorder="1" applyAlignment="1" applyProtection="1">
      <alignment horizontal="center" vertical="center"/>
    </xf>
    <xf numFmtId="14" fontId="18" fillId="0" borderId="59" xfId="4" applyNumberFormat="1" applyFont="1" applyFill="1" applyBorder="1" applyAlignment="1" applyProtection="1">
      <alignment horizontal="center" vertical="center"/>
    </xf>
    <xf numFmtId="3" fontId="18" fillId="0" borderId="59" xfId="2" applyNumberFormat="1" applyFont="1" applyFill="1" applyBorder="1" applyAlignment="1" applyProtection="1">
      <alignment horizontal="center" vertical="center" wrapText="1"/>
    </xf>
    <xf numFmtId="3" fontId="18" fillId="2" borderId="59" xfId="2" applyNumberFormat="1" applyFont="1" applyFill="1" applyBorder="1" applyAlignment="1" applyProtection="1">
      <alignment horizontal="center" vertical="center" wrapText="1"/>
      <protection locked="0"/>
    </xf>
    <xf numFmtId="175" fontId="18" fillId="2" borderId="59" xfId="2" applyNumberFormat="1" applyFont="1" applyFill="1" applyBorder="1" applyAlignment="1" applyProtection="1">
      <alignment horizontal="center" vertical="center" wrapText="1"/>
      <protection locked="0"/>
    </xf>
    <xf numFmtId="3" fontId="24" fillId="0" borderId="2" xfId="2" applyNumberFormat="1" applyFont="1" applyBorder="1" applyAlignment="1" applyProtection="1">
      <alignment horizontal="center" vertical="center"/>
    </xf>
    <xf numFmtId="3" fontId="18" fillId="0" borderId="2" xfId="4" applyNumberFormat="1" applyFont="1" applyFill="1" applyBorder="1" applyAlignment="1" applyProtection="1">
      <alignment horizontal="center" vertical="center"/>
    </xf>
    <xf numFmtId="3" fontId="18" fillId="0" borderId="2" xfId="2" applyNumberFormat="1" applyFont="1" applyBorder="1" applyAlignment="1" applyProtection="1">
      <alignment horizontal="center" vertical="center"/>
    </xf>
    <xf numFmtId="14" fontId="18" fillId="0" borderId="2" xfId="4" applyNumberFormat="1" applyFont="1" applyFill="1" applyBorder="1" applyAlignment="1" applyProtection="1">
      <alignment horizontal="center" vertical="center"/>
    </xf>
    <xf numFmtId="3" fontId="18" fillId="0" borderId="2" xfId="2" applyNumberFormat="1" applyFont="1" applyFill="1" applyBorder="1" applyAlignment="1" applyProtection="1">
      <alignment horizontal="center" vertical="center" wrapText="1"/>
    </xf>
    <xf numFmtId="3" fontId="18" fillId="2" borderId="2" xfId="2" applyNumberFormat="1" applyFont="1" applyFill="1" applyBorder="1" applyAlignment="1" applyProtection="1">
      <alignment horizontal="center" vertical="center" wrapText="1"/>
      <protection locked="0"/>
    </xf>
    <xf numFmtId="175" fontId="18" fillId="2" borderId="2" xfId="2" applyNumberFormat="1" applyFont="1" applyFill="1" applyBorder="1" applyAlignment="1" applyProtection="1">
      <alignment horizontal="center" vertical="center" wrapText="1"/>
      <protection locked="0"/>
    </xf>
    <xf numFmtId="3" fontId="18" fillId="0" borderId="42" xfId="4" applyNumberFormat="1" applyFont="1" applyFill="1" applyBorder="1" applyAlignment="1" applyProtection="1">
      <alignment horizontal="center" vertical="center"/>
    </xf>
    <xf numFmtId="3" fontId="24" fillId="0" borderId="78" xfId="2" applyNumberFormat="1" applyFont="1" applyBorder="1" applyAlignment="1" applyProtection="1">
      <alignment horizontal="center" vertical="center"/>
    </xf>
    <xf numFmtId="3" fontId="18" fillId="0" borderId="78" xfId="4" applyNumberFormat="1" applyFont="1" applyFill="1" applyBorder="1" applyAlignment="1" applyProtection="1">
      <alignment horizontal="center" vertical="center"/>
    </xf>
    <xf numFmtId="3" fontId="18" fillId="0" borderId="78" xfId="2" applyNumberFormat="1" applyFont="1" applyBorder="1" applyAlignment="1" applyProtection="1">
      <alignment horizontal="center" vertical="center"/>
    </xf>
    <xf numFmtId="14" fontId="18" fillId="0" borderId="78" xfId="4" applyNumberFormat="1" applyFont="1" applyFill="1" applyBorder="1" applyAlignment="1" applyProtection="1">
      <alignment horizontal="center" vertical="center"/>
    </xf>
    <xf numFmtId="3" fontId="18" fillId="0" borderId="78" xfId="2" applyNumberFormat="1" applyFont="1" applyFill="1" applyBorder="1" applyAlignment="1" applyProtection="1">
      <alignment horizontal="center" vertical="center" wrapText="1"/>
    </xf>
    <xf numFmtId="3" fontId="18" fillId="2" borderId="78" xfId="2" applyNumberFormat="1" applyFont="1" applyFill="1" applyBorder="1" applyAlignment="1" applyProtection="1">
      <alignment horizontal="center" vertical="center" wrapText="1"/>
      <protection locked="0"/>
    </xf>
    <xf numFmtId="175" fontId="18" fillId="2" borderId="78" xfId="2" applyNumberFormat="1" applyFont="1" applyFill="1" applyBorder="1" applyAlignment="1" applyProtection="1">
      <alignment horizontal="center" vertical="center" wrapText="1"/>
      <protection locked="0"/>
    </xf>
    <xf numFmtId="3" fontId="24" fillId="0" borderId="35" xfId="2" applyNumberFormat="1" applyFont="1" applyBorder="1" applyAlignment="1" applyProtection="1">
      <alignment horizontal="center" vertical="center"/>
    </xf>
    <xf numFmtId="3" fontId="18" fillId="0" borderId="35" xfId="4" applyNumberFormat="1" applyFont="1" applyFill="1" applyBorder="1" applyAlignment="1" applyProtection="1">
      <alignment horizontal="center" vertical="center"/>
    </xf>
    <xf numFmtId="3" fontId="18" fillId="0" borderId="35" xfId="2" applyNumberFormat="1" applyFont="1" applyBorder="1" applyAlignment="1" applyProtection="1">
      <alignment horizontal="center" vertical="center"/>
    </xf>
    <xf numFmtId="14" fontId="18" fillId="0" borderId="35" xfId="4" applyNumberFormat="1" applyFont="1" applyFill="1" applyBorder="1" applyAlignment="1" applyProtection="1">
      <alignment horizontal="center" vertical="center"/>
    </xf>
    <xf numFmtId="3" fontId="18" fillId="0" borderId="35" xfId="2" applyNumberFormat="1" applyFont="1" applyFill="1" applyBorder="1" applyAlignment="1" applyProtection="1">
      <alignment horizontal="center" vertical="center" wrapText="1"/>
    </xf>
    <xf numFmtId="3" fontId="18" fillId="2" borderId="35" xfId="2" applyNumberFormat="1" applyFont="1" applyFill="1" applyBorder="1" applyAlignment="1" applyProtection="1">
      <alignment horizontal="center" vertical="center" wrapText="1"/>
      <protection locked="0"/>
    </xf>
    <xf numFmtId="175" fontId="18" fillId="2" borderId="35" xfId="2" applyNumberFormat="1" applyFont="1" applyFill="1" applyBorder="1" applyAlignment="1" applyProtection="1">
      <alignment horizontal="center" vertical="center" wrapText="1"/>
      <protection locked="0"/>
    </xf>
    <xf numFmtId="3" fontId="24" fillId="0" borderId="79" xfId="2" applyNumberFormat="1" applyFont="1" applyBorder="1" applyAlignment="1" applyProtection="1">
      <alignment horizontal="center" vertical="center"/>
    </xf>
    <xf numFmtId="3" fontId="18" fillId="0" borderId="79" xfId="4" applyNumberFormat="1" applyFont="1" applyFill="1" applyBorder="1" applyAlignment="1" applyProtection="1">
      <alignment horizontal="center" vertical="center"/>
    </xf>
    <xf numFmtId="3" fontId="18" fillId="0" borderId="79" xfId="2" applyNumberFormat="1" applyFont="1" applyBorder="1" applyAlignment="1" applyProtection="1">
      <alignment horizontal="center" vertical="center"/>
    </xf>
    <xf numFmtId="14" fontId="18" fillId="0" borderId="79" xfId="4" applyNumberFormat="1" applyFont="1" applyFill="1" applyBorder="1" applyAlignment="1" applyProtection="1">
      <alignment horizontal="center" vertical="center"/>
    </xf>
    <xf numFmtId="3" fontId="18" fillId="0" borderId="79" xfId="2" applyNumberFormat="1" applyFont="1" applyFill="1" applyBorder="1" applyAlignment="1" applyProtection="1">
      <alignment horizontal="center" vertical="center" wrapText="1"/>
    </xf>
    <xf numFmtId="3" fontId="18" fillId="2" borderId="79" xfId="2" applyNumberFormat="1" applyFont="1" applyFill="1" applyBorder="1" applyAlignment="1" applyProtection="1">
      <alignment horizontal="center" vertical="center" wrapText="1"/>
      <protection locked="0"/>
    </xf>
    <xf numFmtId="175" fontId="18" fillId="2" borderId="79" xfId="2" applyNumberFormat="1" applyFont="1" applyFill="1" applyBorder="1" applyAlignment="1" applyProtection="1">
      <alignment horizontal="center" vertical="center" wrapText="1"/>
      <protection locked="0"/>
    </xf>
    <xf numFmtId="3" fontId="24" fillId="0" borderId="80" xfId="2" applyNumberFormat="1" applyFont="1" applyBorder="1" applyAlignment="1" applyProtection="1">
      <alignment horizontal="center" vertical="center"/>
    </xf>
    <xf numFmtId="3" fontId="18" fillId="0" borderId="80" xfId="2" applyNumberFormat="1" applyFont="1" applyBorder="1" applyAlignment="1" applyProtection="1">
      <alignment horizontal="center" vertical="center"/>
    </xf>
    <xf numFmtId="3" fontId="18" fillId="2" borderId="80" xfId="2" applyNumberFormat="1" applyFont="1" applyFill="1" applyBorder="1" applyAlignment="1" applyProtection="1">
      <alignment horizontal="center" vertical="center" wrapText="1"/>
      <protection locked="0"/>
    </xf>
    <xf numFmtId="175" fontId="18" fillId="2" borderId="80" xfId="2" applyNumberFormat="1" applyFont="1" applyFill="1" applyBorder="1" applyAlignment="1" applyProtection="1">
      <alignment horizontal="center" vertical="center" wrapText="1"/>
      <protection locked="0"/>
    </xf>
    <xf numFmtId="3" fontId="18" fillId="2" borderId="42" xfId="2" applyNumberFormat="1" applyFont="1" applyFill="1" applyBorder="1" applyAlignment="1" applyProtection="1">
      <alignment horizontal="center" vertical="center" wrapText="1"/>
      <protection locked="0"/>
    </xf>
    <xf numFmtId="175" fontId="18" fillId="2" borderId="42" xfId="2" applyNumberFormat="1" applyFont="1" applyFill="1" applyBorder="1" applyAlignment="1" applyProtection="1">
      <alignment horizontal="center" vertical="center" wrapText="1"/>
      <protection locked="0"/>
    </xf>
    <xf numFmtId="3" fontId="18" fillId="0" borderId="42" xfId="2" applyNumberFormat="1" applyFont="1" applyBorder="1" applyAlignment="1" applyProtection="1">
      <alignment horizontal="center" vertical="center"/>
    </xf>
    <xf numFmtId="0" fontId="5" fillId="0" borderId="0" xfId="2" applyFont="1" applyProtection="1"/>
    <xf numFmtId="0" fontId="18" fillId="0" borderId="15" xfId="2" applyFont="1" applyBorder="1" applyProtection="1">
      <protection locked="0"/>
    </xf>
    <xf numFmtId="0" fontId="3" fillId="0" borderId="20" xfId="2" applyBorder="1" applyProtection="1"/>
    <xf numFmtId="3" fontId="18" fillId="0" borderId="61" xfId="2" applyNumberFormat="1" applyFont="1" applyBorder="1" applyAlignment="1" applyProtection="1">
      <alignment horizontal="center" vertical="center"/>
    </xf>
    <xf numFmtId="3" fontId="18" fillId="0" borderId="81" xfId="2" applyNumberFormat="1" applyFont="1" applyBorder="1" applyAlignment="1" applyProtection="1">
      <alignment horizontal="center" vertical="center"/>
    </xf>
    <xf numFmtId="3" fontId="18" fillId="0" borderId="82" xfId="4" applyNumberFormat="1" applyFont="1" applyFill="1" applyBorder="1" applyAlignment="1" applyProtection="1">
      <alignment horizontal="center" vertical="center"/>
    </xf>
    <xf numFmtId="3" fontId="18" fillId="0" borderId="83" xfId="2" applyNumberFormat="1" applyFont="1" applyBorder="1" applyAlignment="1" applyProtection="1">
      <alignment horizontal="center" vertical="center"/>
    </xf>
    <xf numFmtId="3" fontId="18" fillId="0" borderId="84" xfId="2" applyNumberFormat="1" applyFont="1" applyBorder="1" applyAlignment="1" applyProtection="1">
      <alignment horizontal="center" vertical="center"/>
    </xf>
    <xf numFmtId="3" fontId="18" fillId="0" borderId="85" xfId="4" applyNumberFormat="1" applyFont="1" applyFill="1" applyBorder="1" applyAlignment="1" applyProtection="1">
      <alignment horizontal="center" vertical="center"/>
    </xf>
    <xf numFmtId="3" fontId="18" fillId="0" borderId="86" xfId="2" applyNumberFormat="1" applyFont="1" applyFill="1" applyBorder="1" applyAlignment="1" applyProtection="1">
      <alignment horizontal="center" vertical="center"/>
    </xf>
    <xf numFmtId="3" fontId="18" fillId="0" borderId="80" xfId="4" applyNumberFormat="1" applyFont="1" applyFill="1" applyBorder="1" applyAlignment="1" applyProtection="1">
      <alignment horizontal="center" vertical="center"/>
    </xf>
    <xf numFmtId="3" fontId="18" fillId="0" borderId="87" xfId="2" applyNumberFormat="1" applyFont="1" applyBorder="1" applyAlignment="1" applyProtection="1">
      <alignment horizontal="center" vertical="center"/>
    </xf>
    <xf numFmtId="3" fontId="18" fillId="0" borderId="88" xfId="2" applyNumberFormat="1" applyFont="1" applyBorder="1" applyAlignment="1" applyProtection="1">
      <alignment horizontal="center" vertical="center"/>
    </xf>
    <xf numFmtId="3" fontId="18" fillId="0" borderId="89" xfId="4" applyNumberFormat="1" applyFont="1" applyFill="1" applyBorder="1" applyAlignment="1" applyProtection="1">
      <alignment horizontal="center" vertical="center"/>
    </xf>
    <xf numFmtId="14" fontId="18" fillId="0" borderId="80" xfId="4" applyNumberFormat="1" applyFont="1" applyFill="1" applyBorder="1" applyAlignment="1" applyProtection="1">
      <alignment horizontal="center" vertical="center"/>
    </xf>
    <xf numFmtId="3" fontId="18" fillId="0" borderId="80" xfId="2" applyNumberFormat="1" applyFont="1" applyFill="1" applyBorder="1" applyAlignment="1" applyProtection="1">
      <alignment horizontal="center" vertical="center" wrapText="1"/>
    </xf>
    <xf numFmtId="3" fontId="18" fillId="0" borderId="86" xfId="2" applyNumberFormat="1" applyFont="1" applyBorder="1" applyAlignment="1" applyProtection="1">
      <alignment horizontal="center" vertical="center"/>
    </xf>
    <xf numFmtId="3" fontId="24" fillId="0" borderId="42" xfId="2" applyNumberFormat="1" applyFont="1" applyBorder="1" applyAlignment="1" applyProtection="1">
      <alignment horizontal="center" vertical="center"/>
    </xf>
    <xf numFmtId="3" fontId="18" fillId="0" borderId="63" xfId="2" applyNumberFormat="1" applyFont="1" applyBorder="1" applyAlignment="1" applyProtection="1">
      <alignment horizontal="center" vertical="center"/>
    </xf>
    <xf numFmtId="3" fontId="18" fillId="0" borderId="90" xfId="2" applyNumberFormat="1" applyFont="1" applyBorder="1" applyAlignment="1" applyProtection="1">
      <alignment horizontal="center" vertical="center"/>
    </xf>
    <xf numFmtId="3" fontId="18" fillId="0" borderId="91" xfId="4" applyNumberFormat="1" applyFont="1" applyFill="1" applyBorder="1" applyAlignment="1" applyProtection="1">
      <alignment horizontal="center" vertical="center"/>
    </xf>
    <xf numFmtId="14" fontId="18" fillId="0" borderId="42" xfId="4" applyNumberFormat="1" applyFont="1" applyFill="1" applyBorder="1" applyAlignment="1" applyProtection="1">
      <alignment horizontal="center" vertical="center"/>
    </xf>
    <xf numFmtId="3" fontId="18" fillId="0" borderId="42" xfId="2" applyNumberFormat="1" applyFont="1" applyFill="1" applyBorder="1" applyAlignment="1" applyProtection="1">
      <alignment horizontal="center" vertical="center" wrapText="1"/>
    </xf>
    <xf numFmtId="3" fontId="18" fillId="0" borderId="69" xfId="2" applyNumberFormat="1" applyFont="1" applyBorder="1" applyAlignment="1" applyProtection="1">
      <alignment horizontal="center" vertical="center"/>
    </xf>
    <xf numFmtId="3" fontId="18" fillId="0" borderId="92" xfId="2" applyNumberFormat="1" applyFont="1" applyBorder="1" applyAlignment="1" applyProtection="1">
      <alignment horizontal="center" vertical="center"/>
    </xf>
    <xf numFmtId="3" fontId="18" fillId="0" borderId="93" xfId="4" applyNumberFormat="1" applyFont="1" applyFill="1" applyBorder="1" applyAlignment="1" applyProtection="1">
      <alignment horizontal="center" vertical="center"/>
    </xf>
    <xf numFmtId="3" fontId="18" fillId="0" borderId="38" xfId="4" applyNumberFormat="1" applyFont="1" applyFill="1" applyBorder="1" applyAlignment="1" applyProtection="1">
      <alignment horizontal="center" vertical="center"/>
    </xf>
    <xf numFmtId="14" fontId="18" fillId="0" borderId="1" xfId="4" applyNumberFormat="1" applyFont="1" applyFill="1" applyBorder="1" applyAlignment="1" applyProtection="1">
      <alignment horizontal="center" vertical="center"/>
    </xf>
    <xf numFmtId="3" fontId="18" fillId="0" borderId="82" xfId="2" applyNumberFormat="1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vertical="center" wrapText="1"/>
    </xf>
    <xf numFmtId="0" fontId="5" fillId="0" borderId="94" xfId="2" applyFont="1" applyBorder="1" applyAlignment="1" applyProtection="1">
      <alignment vertical="center" wrapText="1"/>
    </xf>
    <xf numFmtId="0" fontId="24" fillId="0" borderId="44" xfId="2" applyFont="1" applyFill="1" applyBorder="1" applyAlignment="1" applyProtection="1">
      <alignment horizontal="center" vertical="center" wrapText="1"/>
    </xf>
    <xf numFmtId="0" fontId="24" fillId="0" borderId="95" xfId="2" applyFont="1" applyFill="1" applyBorder="1" applyAlignment="1" applyProtection="1">
      <alignment horizontal="center" vertical="center" wrapText="1"/>
    </xf>
    <xf numFmtId="0" fontId="18" fillId="0" borderId="95" xfId="2" applyFont="1" applyBorder="1" applyAlignment="1" applyProtection="1">
      <alignment horizontal="center" vertical="center" wrapText="1"/>
    </xf>
    <xf numFmtId="0" fontId="18" fillId="0" borderId="96" xfId="2" applyFont="1" applyBorder="1" applyAlignment="1" applyProtection="1">
      <alignment horizontal="center" vertical="center" wrapText="1"/>
    </xf>
    <xf numFmtId="0" fontId="11" fillId="0" borderId="97" xfId="2" applyFont="1" applyBorder="1" applyAlignment="1" applyProtection="1">
      <alignment horizontal="center" vertical="center" wrapText="1"/>
    </xf>
    <xf numFmtId="0" fontId="18" fillId="0" borderId="0" xfId="2" applyFont="1" applyBorder="1" applyAlignment="1" applyProtection="1"/>
    <xf numFmtId="0" fontId="11" fillId="0" borderId="0" xfId="2" applyFont="1" applyBorder="1" applyAlignment="1" applyProtection="1">
      <alignment wrapText="1"/>
    </xf>
    <xf numFmtId="0" fontId="11" fillId="0" borderId="0" xfId="2" applyFont="1" applyBorder="1" applyAlignment="1" applyProtection="1"/>
    <xf numFmtId="0" fontId="5" fillId="0" borderId="0" xfId="2" applyFont="1" applyBorder="1" applyProtection="1"/>
    <xf numFmtId="0" fontId="27" fillId="0" borderId="0" xfId="2" applyFont="1" applyBorder="1" applyProtection="1"/>
    <xf numFmtId="0" fontId="30" fillId="0" borderId="0" xfId="2" applyFont="1" applyProtection="1"/>
    <xf numFmtId="0" fontId="31" fillId="0" borderId="0" xfId="2" applyFont="1" applyBorder="1" applyAlignment="1" applyProtection="1"/>
    <xf numFmtId="0" fontId="34" fillId="0" borderId="0" xfId="2" applyFont="1" applyProtection="1"/>
    <xf numFmtId="0" fontId="18" fillId="2" borderId="2" xfId="2" applyFont="1" applyFill="1" applyBorder="1" applyAlignment="1" applyProtection="1">
      <alignment horizontal="center"/>
      <protection locked="0"/>
    </xf>
    <xf numFmtId="0" fontId="18" fillId="0" borderId="0" xfId="2" applyFont="1" applyAlignment="1" applyProtection="1">
      <alignment vertical="center"/>
    </xf>
    <xf numFmtId="3" fontId="18" fillId="0" borderId="98" xfId="2" applyNumberFormat="1" applyFont="1" applyFill="1" applyBorder="1" applyAlignment="1" applyProtection="1">
      <alignment horizontal="center" vertical="center" wrapText="1"/>
    </xf>
    <xf numFmtId="3" fontId="18" fillId="0" borderId="99" xfId="2" applyNumberFormat="1" applyFont="1" applyBorder="1" applyAlignment="1" applyProtection="1">
      <alignment horizontal="center" vertical="center"/>
    </xf>
    <xf numFmtId="3" fontId="18" fillId="0" borderId="100" xfId="2" applyNumberFormat="1" applyFont="1" applyBorder="1" applyAlignment="1" applyProtection="1">
      <alignment horizontal="center" vertical="center"/>
    </xf>
    <xf numFmtId="15" fontId="18" fillId="0" borderId="100" xfId="4" applyNumberFormat="1" applyFont="1" applyFill="1" applyBorder="1" applyAlignment="1" applyProtection="1">
      <alignment horizontal="center" vertical="center"/>
    </xf>
    <xf numFmtId="3" fontId="18" fillId="0" borderId="100" xfId="2" applyNumberFormat="1" applyFont="1" applyFill="1" applyBorder="1" applyAlignment="1" applyProtection="1">
      <alignment horizontal="center" vertical="center"/>
    </xf>
    <xf numFmtId="3" fontId="18" fillId="2" borderId="100" xfId="2" applyNumberFormat="1" applyFont="1" applyFill="1" applyBorder="1" applyAlignment="1" applyProtection="1">
      <alignment horizontal="center" vertical="center"/>
      <protection locked="0"/>
    </xf>
    <xf numFmtId="3" fontId="18" fillId="0" borderId="100" xfId="2" applyNumberFormat="1" applyFont="1" applyFill="1" applyBorder="1" applyAlignment="1" applyProtection="1">
      <alignment horizontal="center" vertical="center" wrapText="1"/>
    </xf>
    <xf numFmtId="1" fontId="18" fillId="2" borderId="100" xfId="4" applyNumberFormat="1" applyFont="1" applyFill="1" applyBorder="1" applyAlignment="1" applyProtection="1">
      <alignment horizontal="center" vertical="center"/>
      <protection locked="0"/>
    </xf>
    <xf numFmtId="9" fontId="18" fillId="2" borderId="100" xfId="4" applyFont="1" applyFill="1" applyBorder="1" applyAlignment="1" applyProtection="1">
      <alignment horizontal="center" vertical="center"/>
      <protection locked="0"/>
    </xf>
    <xf numFmtId="0" fontId="25" fillId="0" borderId="100" xfId="2" applyFont="1" applyBorder="1" applyAlignment="1" applyProtection="1">
      <alignment vertical="center" wrapText="1"/>
    </xf>
    <xf numFmtId="0" fontId="5" fillId="0" borderId="101" xfId="2" applyFont="1" applyBorder="1" applyAlignment="1" applyProtection="1">
      <alignment vertical="center"/>
    </xf>
    <xf numFmtId="3" fontId="18" fillId="0" borderId="102" xfId="2" applyNumberFormat="1" applyFont="1" applyBorder="1" applyAlignment="1" applyProtection="1">
      <alignment horizontal="center" vertical="center"/>
    </xf>
    <xf numFmtId="15" fontId="18" fillId="0" borderId="86" xfId="4" applyNumberFormat="1" applyFont="1" applyFill="1" applyBorder="1" applyAlignment="1" applyProtection="1">
      <alignment horizontal="center" vertical="center"/>
    </xf>
    <xf numFmtId="3" fontId="18" fillId="2" borderId="86" xfId="2" applyNumberFormat="1" applyFont="1" applyFill="1" applyBorder="1" applyAlignment="1" applyProtection="1">
      <alignment horizontal="center" vertical="center"/>
      <protection locked="0"/>
    </xf>
    <xf numFmtId="3" fontId="18" fillId="0" borderId="86" xfId="2" applyNumberFormat="1" applyFont="1" applyFill="1" applyBorder="1" applyAlignment="1" applyProtection="1">
      <alignment horizontal="center" vertical="center" wrapText="1"/>
    </xf>
    <xf numFmtId="3" fontId="18" fillId="0" borderId="103" xfId="2" applyNumberFormat="1" applyFont="1" applyFill="1" applyBorder="1" applyAlignment="1" applyProtection="1">
      <alignment horizontal="center" vertical="center" wrapText="1"/>
    </xf>
    <xf numFmtId="1" fontId="18" fillId="2" borderId="86" xfId="4" applyNumberFormat="1" applyFont="1" applyFill="1" applyBorder="1" applyAlignment="1" applyProtection="1">
      <alignment horizontal="center" vertical="center"/>
      <protection locked="0"/>
    </xf>
    <xf numFmtId="9" fontId="18" fillId="2" borderId="86" xfId="4" applyFont="1" applyFill="1" applyBorder="1" applyAlignment="1" applyProtection="1">
      <alignment horizontal="center" vertical="center"/>
      <protection locked="0"/>
    </xf>
    <xf numFmtId="0" fontId="25" fillId="0" borderId="86" xfId="2" applyFont="1" applyBorder="1" applyAlignment="1" applyProtection="1">
      <alignment vertical="center" wrapText="1"/>
    </xf>
    <xf numFmtId="0" fontId="25" fillId="0" borderId="100" xfId="2" applyFont="1" applyFill="1" applyBorder="1" applyAlignment="1" applyProtection="1">
      <alignment vertical="center" wrapText="1"/>
    </xf>
    <xf numFmtId="0" fontId="5" fillId="0" borderId="104" xfId="2" applyFont="1" applyBorder="1" applyAlignment="1" applyProtection="1">
      <alignment vertical="center" wrapText="1"/>
    </xf>
    <xf numFmtId="3" fontId="18" fillId="0" borderId="105" xfId="2" applyNumberFormat="1" applyFont="1" applyBorder="1" applyAlignment="1" applyProtection="1">
      <alignment horizontal="center" vertical="center"/>
    </xf>
    <xf numFmtId="3" fontId="18" fillId="0" borderId="103" xfId="2" applyNumberFormat="1" applyFont="1" applyBorder="1" applyAlignment="1" applyProtection="1">
      <alignment horizontal="center" vertical="center"/>
    </xf>
    <xf numFmtId="15" fontId="18" fillId="0" borderId="103" xfId="4" applyNumberFormat="1" applyFont="1" applyFill="1" applyBorder="1" applyAlignment="1" applyProtection="1">
      <alignment horizontal="center" vertical="center"/>
    </xf>
    <xf numFmtId="3" fontId="18" fillId="0" borderId="103" xfId="2" applyNumberFormat="1" applyFont="1" applyFill="1" applyBorder="1" applyAlignment="1" applyProtection="1">
      <alignment horizontal="center" vertical="center"/>
    </xf>
    <xf numFmtId="3" fontId="18" fillId="2" borderId="103" xfId="2" applyNumberFormat="1" applyFont="1" applyFill="1" applyBorder="1" applyAlignment="1" applyProtection="1">
      <alignment horizontal="center" vertical="center"/>
      <protection locked="0"/>
    </xf>
    <xf numFmtId="1" fontId="18" fillId="2" borderId="103" xfId="4" applyNumberFormat="1" applyFont="1" applyFill="1" applyBorder="1" applyAlignment="1" applyProtection="1">
      <alignment horizontal="center" vertical="center"/>
      <protection locked="0"/>
    </xf>
    <xf numFmtId="9" fontId="18" fillId="2" borderId="103" xfId="4" applyFont="1" applyFill="1" applyBorder="1" applyAlignment="1" applyProtection="1">
      <alignment horizontal="center" vertical="center"/>
      <protection locked="0"/>
    </xf>
    <xf numFmtId="0" fontId="25" fillId="0" borderId="103" xfId="2" applyFont="1" applyBorder="1" applyAlignment="1" applyProtection="1">
      <alignment vertical="center" wrapText="1"/>
    </xf>
    <xf numFmtId="0" fontId="5" fillId="0" borderId="106" xfId="2" applyFont="1" applyBorder="1" applyAlignment="1" applyProtection="1">
      <alignment vertical="center" wrapText="1"/>
    </xf>
    <xf numFmtId="0" fontId="5" fillId="0" borderId="0" xfId="2" applyFont="1" applyBorder="1" applyAlignment="1" applyProtection="1">
      <alignment vertical="center" wrapText="1"/>
    </xf>
    <xf numFmtId="0" fontId="5" fillId="0" borderId="0" xfId="2" applyFont="1" applyBorder="1" applyAlignment="1" applyProtection="1">
      <alignment vertical="center" wrapText="1"/>
      <protection locked="0"/>
    </xf>
    <xf numFmtId="3" fontId="18" fillId="0" borderId="0" xfId="2" applyNumberFormat="1" applyFont="1" applyFill="1" applyBorder="1" applyAlignment="1" applyProtection="1">
      <alignment horizontal="center" vertical="center"/>
    </xf>
    <xf numFmtId="15" fontId="18" fillId="0" borderId="0" xfId="4" applyNumberFormat="1" applyFont="1" applyFill="1" applyBorder="1" applyAlignment="1" applyProtection="1">
      <alignment horizontal="center" vertical="center"/>
    </xf>
    <xf numFmtId="0" fontId="18" fillId="0" borderId="0" xfId="2" applyFont="1" applyFill="1" applyBorder="1" applyAlignment="1" applyProtection="1">
      <alignment horizontal="center" vertical="center" wrapText="1"/>
      <protection locked="0"/>
    </xf>
    <xf numFmtId="0" fontId="18" fillId="0" borderId="0" xfId="2" applyFont="1" applyFill="1" applyBorder="1" applyAlignment="1" applyProtection="1">
      <alignment horizontal="center" vertical="center" wrapText="1"/>
    </xf>
    <xf numFmtId="1" fontId="18" fillId="0" borderId="0" xfId="4" applyNumberFormat="1" applyFont="1" applyFill="1" applyBorder="1" applyAlignment="1" applyProtection="1">
      <alignment horizontal="center" vertical="center"/>
      <protection locked="0"/>
    </xf>
    <xf numFmtId="9" fontId="18" fillId="0" borderId="0" xfId="4" applyFont="1" applyFill="1" applyBorder="1" applyAlignment="1" applyProtection="1">
      <alignment horizontal="center" vertical="center"/>
      <protection locked="0"/>
    </xf>
    <xf numFmtId="0" fontId="18" fillId="0" borderId="0" xfId="2" applyFont="1" applyFill="1" applyBorder="1" applyAlignment="1" applyProtection="1">
      <alignment vertical="top" wrapText="1"/>
    </xf>
    <xf numFmtId="0" fontId="5" fillId="0" borderId="0" xfId="2" applyFont="1" applyFill="1" applyBorder="1" applyAlignment="1" applyProtection="1">
      <alignment vertical="center" wrapText="1"/>
    </xf>
    <xf numFmtId="0" fontId="18" fillId="2" borderId="86" xfId="2" applyFont="1" applyFill="1" applyBorder="1" applyAlignment="1" applyProtection="1">
      <alignment horizontal="center" vertical="center" wrapText="1"/>
      <protection locked="0"/>
    </xf>
    <xf numFmtId="0" fontId="25" fillId="0" borderId="86" xfId="2" applyFont="1" applyFill="1" applyBorder="1" applyAlignment="1" applyProtection="1">
      <alignment horizontal="left" vertical="center" wrapText="1"/>
    </xf>
    <xf numFmtId="0" fontId="5" fillId="0" borderId="107" xfId="2" applyFont="1" applyBorder="1" applyAlignment="1" applyProtection="1">
      <alignment vertical="center" wrapText="1"/>
    </xf>
    <xf numFmtId="0" fontId="18" fillId="2" borderId="100" xfId="2" applyFont="1" applyFill="1" applyBorder="1" applyAlignment="1" applyProtection="1">
      <alignment horizontal="center" vertical="center" wrapText="1"/>
      <protection locked="0"/>
    </xf>
    <xf numFmtId="0" fontId="25" fillId="0" borderId="100" xfId="2" applyFont="1" applyFill="1" applyBorder="1" applyAlignment="1" applyProtection="1">
      <alignment horizontal="left" vertical="center" wrapText="1"/>
    </xf>
    <xf numFmtId="0" fontId="5" fillId="0" borderId="101" xfId="2" applyFont="1" applyBorder="1" applyAlignment="1" applyProtection="1">
      <alignment vertical="center" wrapText="1"/>
    </xf>
    <xf numFmtId="3" fontId="18" fillId="2" borderId="103" xfId="2" applyNumberFormat="1" applyFont="1" applyFill="1" applyBorder="1" applyAlignment="1" applyProtection="1">
      <alignment horizontal="center" vertical="center" wrapText="1"/>
      <protection locked="0"/>
    </xf>
    <xf numFmtId="0" fontId="25" fillId="0" borderId="103" xfId="2" applyFont="1" applyFill="1" applyBorder="1" applyAlignment="1" applyProtection="1">
      <alignment horizontal="left" vertical="center" wrapText="1"/>
    </xf>
    <xf numFmtId="0" fontId="11" fillId="0" borderId="0" xfId="2" applyFont="1" applyBorder="1" applyAlignment="1" applyProtection="1">
      <alignment vertical="center" wrapText="1"/>
    </xf>
    <xf numFmtId="0" fontId="18" fillId="0" borderId="44" xfId="2" applyFont="1" applyBorder="1" applyAlignment="1" applyProtection="1">
      <alignment horizontal="center" vertical="center" wrapText="1"/>
    </xf>
    <xf numFmtId="0" fontId="11" fillId="0" borderId="21" xfId="2" applyFont="1" applyBorder="1" applyAlignment="1" applyProtection="1">
      <alignment horizontal="center" vertical="center" wrapText="1"/>
    </xf>
    <xf numFmtId="0" fontId="18" fillId="0" borderId="0" xfId="2" applyFont="1" applyBorder="1" applyAlignment="1" applyProtection="1">
      <alignment vertical="center" wrapText="1"/>
    </xf>
    <xf numFmtId="9" fontId="34" fillId="0" borderId="0" xfId="2" applyNumberFormat="1" applyFont="1"/>
    <xf numFmtId="0" fontId="34" fillId="0" borderId="0" xfId="2" applyFont="1"/>
    <xf numFmtId="0" fontId="18" fillId="0" borderId="0" xfId="2" applyFont="1" applyFill="1"/>
    <xf numFmtId="2" fontId="25" fillId="0" borderId="0" xfId="2" applyNumberFormat="1" applyFont="1" applyBorder="1" applyAlignment="1">
      <alignment horizontal="center" vertical="center"/>
    </xf>
    <xf numFmtId="0" fontId="11" fillId="0" borderId="0" xfId="2" applyFont="1" applyFill="1" applyBorder="1" applyAlignment="1">
      <alignment horizontal="left"/>
    </xf>
    <xf numFmtId="0" fontId="5" fillId="0" borderId="0" xfId="2" applyFont="1" applyAlignment="1">
      <alignment horizontal="right"/>
    </xf>
    <xf numFmtId="178" fontId="5" fillId="5" borderId="108" xfId="2" applyNumberFormat="1" applyFont="1" applyFill="1" applyBorder="1"/>
    <xf numFmtId="178" fontId="5" fillId="5" borderId="109" xfId="2" applyNumberFormat="1" applyFont="1" applyFill="1" applyBorder="1"/>
    <xf numFmtId="2" fontId="25" fillId="0" borderId="0" xfId="2" applyNumberFormat="1" applyFont="1" applyFill="1" applyBorder="1" applyAlignment="1">
      <alignment horizontal="center" vertical="center"/>
    </xf>
    <xf numFmtId="178" fontId="35" fillId="5" borderId="110" xfId="1" applyNumberFormat="1" applyFont="1" applyFill="1" applyBorder="1"/>
    <xf numFmtId="178" fontId="35" fillId="5" borderId="26" xfId="1" applyNumberFormat="1" applyFont="1" applyFill="1" applyBorder="1"/>
    <xf numFmtId="178" fontId="5" fillId="5" borderId="110" xfId="1" applyNumberFormat="1" applyFont="1" applyFill="1" applyBorder="1"/>
    <xf numFmtId="178" fontId="5" fillId="5" borderId="26" xfId="2" applyNumberFormat="1" applyFont="1" applyFill="1" applyBorder="1"/>
    <xf numFmtId="178" fontId="5" fillId="5" borderId="111" xfId="2" applyNumberFormat="1" applyFont="1" applyFill="1" applyBorder="1"/>
    <xf numFmtId="178" fontId="5" fillId="5" borderId="112" xfId="2" applyNumberFormat="1" applyFont="1" applyFill="1" applyBorder="1"/>
    <xf numFmtId="0" fontId="5" fillId="0" borderId="113" xfId="2" applyFont="1" applyBorder="1" applyAlignment="1">
      <alignment horizontal="center"/>
    </xf>
    <xf numFmtId="176" fontId="5" fillId="0" borderId="114" xfId="2" applyNumberFormat="1" applyFont="1" applyBorder="1" applyAlignment="1">
      <alignment horizontal="center" vertical="center"/>
    </xf>
    <xf numFmtId="177" fontId="18" fillId="0" borderId="0" xfId="2" applyNumberFormat="1" applyFont="1" applyBorder="1" applyAlignment="1">
      <alignment vertical="center"/>
    </xf>
    <xf numFmtId="176" fontId="18" fillId="0" borderId="0" xfId="1" applyFont="1" applyBorder="1" applyAlignment="1">
      <alignment vertical="center"/>
    </xf>
    <xf numFmtId="177" fontId="18" fillId="0" borderId="0" xfId="1" applyNumberFormat="1" applyFont="1" applyBorder="1" applyAlignment="1">
      <alignment vertical="center"/>
    </xf>
    <xf numFmtId="9" fontId="18" fillId="0" borderId="0" xfId="4" applyFont="1" applyFill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0" fontId="25" fillId="0" borderId="0" xfId="2" applyFont="1" applyAlignment="1">
      <alignment horizontal="left" vertical="center"/>
    </xf>
    <xf numFmtId="9" fontId="5" fillId="2" borderId="115" xfId="2" applyNumberFormat="1" applyFont="1" applyFill="1" applyBorder="1" applyAlignment="1" applyProtection="1">
      <alignment horizontal="center" vertical="center"/>
      <protection locked="0"/>
    </xf>
    <xf numFmtId="0" fontId="5" fillId="2" borderId="116" xfId="2" applyFont="1" applyFill="1" applyBorder="1" applyAlignment="1" applyProtection="1">
      <alignment horizontal="center" vertical="center"/>
      <protection locked="0"/>
    </xf>
    <xf numFmtId="0" fontId="18" fillId="0" borderId="0" xfId="2" applyFont="1" applyBorder="1"/>
    <xf numFmtId="0" fontId="18" fillId="0" borderId="26" xfId="2" applyFont="1" applyBorder="1"/>
    <xf numFmtId="179" fontId="18" fillId="0" borderId="64" xfId="2" applyNumberFormat="1" applyFont="1" applyBorder="1"/>
    <xf numFmtId="179" fontId="18" fillId="0" borderId="4" xfId="2" applyNumberFormat="1" applyFont="1" applyBorder="1"/>
    <xf numFmtId="179" fontId="18" fillId="0" borderId="117" xfId="2" applyNumberFormat="1" applyFont="1" applyBorder="1" applyAlignment="1">
      <alignment horizontal="right" vertical="center"/>
    </xf>
    <xf numFmtId="176" fontId="18" fillId="0" borderId="10" xfId="1" applyFont="1" applyBorder="1" applyAlignment="1">
      <alignment vertical="center"/>
    </xf>
    <xf numFmtId="179" fontId="18" fillId="0" borderId="71" xfId="2" applyNumberFormat="1" applyFont="1" applyBorder="1"/>
    <xf numFmtId="179" fontId="18" fillId="0" borderId="41" xfId="2" applyNumberFormat="1" applyFont="1" applyBorder="1"/>
    <xf numFmtId="179" fontId="18" fillId="0" borderId="90" xfId="2" applyNumberFormat="1" applyFont="1" applyBorder="1"/>
    <xf numFmtId="176" fontId="18" fillId="0" borderId="72" xfId="2" applyNumberFormat="1" applyFont="1" applyBorder="1" applyAlignment="1">
      <alignment vertical="center"/>
    </xf>
    <xf numFmtId="177" fontId="18" fillId="0" borderId="2" xfId="2" applyNumberFormat="1" applyFont="1" applyBorder="1" applyAlignment="1">
      <alignment vertical="center"/>
    </xf>
    <xf numFmtId="177" fontId="18" fillId="0" borderId="61" xfId="2" applyNumberFormat="1" applyFont="1" applyBorder="1" applyAlignment="1">
      <alignment vertical="center"/>
    </xf>
    <xf numFmtId="176" fontId="18" fillId="0" borderId="72" xfId="1" applyFont="1" applyBorder="1" applyAlignment="1">
      <alignment vertical="center"/>
    </xf>
    <xf numFmtId="177" fontId="18" fillId="0" borderId="2" xfId="1" applyNumberFormat="1" applyFont="1" applyBorder="1" applyAlignment="1">
      <alignment vertical="center"/>
    </xf>
    <xf numFmtId="176" fontId="18" fillId="0" borderId="2" xfId="1" applyFont="1" applyBorder="1" applyAlignment="1">
      <alignment vertical="center"/>
    </xf>
    <xf numFmtId="0" fontId="18" fillId="0" borderId="39" xfId="2" applyFont="1" applyBorder="1" applyAlignment="1">
      <alignment vertical="center"/>
    </xf>
    <xf numFmtId="179" fontId="18" fillId="0" borderId="71" xfId="2" applyNumberFormat="1" applyFont="1" applyFill="1" applyBorder="1"/>
    <xf numFmtId="179" fontId="18" fillId="0" borderId="118" xfId="2" applyNumberFormat="1" applyFont="1" applyBorder="1" applyAlignment="1">
      <alignment horizontal="right" vertical="center"/>
    </xf>
    <xf numFmtId="176" fontId="18" fillId="0" borderId="17" xfId="1" applyFont="1" applyBorder="1" applyAlignment="1">
      <alignment vertical="center"/>
    </xf>
    <xf numFmtId="176" fontId="18" fillId="0" borderId="111" xfId="1" applyFont="1" applyBorder="1" applyAlignment="1">
      <alignment vertical="center"/>
    </xf>
    <xf numFmtId="176" fontId="18" fillId="0" borderId="119" xfId="1" applyFont="1" applyBorder="1" applyAlignment="1">
      <alignment vertical="center"/>
    </xf>
    <xf numFmtId="179" fontId="18" fillId="0" borderId="75" xfId="2" applyNumberFormat="1" applyFont="1" applyFill="1" applyBorder="1" applyAlignment="1">
      <alignment horizontal="right" vertical="center"/>
    </xf>
    <xf numFmtId="179" fontId="18" fillId="0" borderId="120" xfId="2" applyNumberFormat="1" applyFont="1" applyBorder="1" applyAlignment="1">
      <alignment horizontal="right" vertical="center"/>
    </xf>
    <xf numFmtId="176" fontId="18" fillId="0" borderId="121" xfId="2" applyNumberFormat="1" applyFont="1" applyBorder="1" applyAlignment="1">
      <alignment vertical="center"/>
    </xf>
    <xf numFmtId="177" fontId="18" fillId="0" borderId="81" xfId="2" applyNumberFormat="1" applyFont="1" applyBorder="1" applyAlignment="1">
      <alignment vertical="center"/>
    </xf>
    <xf numFmtId="176" fontId="18" fillId="0" borderId="121" xfId="1" applyFont="1" applyBorder="1" applyAlignment="1">
      <alignment vertical="center"/>
    </xf>
    <xf numFmtId="176" fontId="18" fillId="0" borderId="61" xfId="1" applyFont="1" applyBorder="1" applyAlignment="1">
      <alignment vertical="center"/>
    </xf>
    <xf numFmtId="0" fontId="18" fillId="0" borderId="39" xfId="2" applyFont="1" applyFill="1" applyBorder="1" applyAlignment="1">
      <alignment vertical="center"/>
    </xf>
    <xf numFmtId="176" fontId="18" fillId="0" borderId="13" xfId="1" applyFont="1" applyBorder="1" applyAlignment="1">
      <alignment vertical="center"/>
    </xf>
    <xf numFmtId="176" fontId="18" fillId="0" borderId="111" xfId="2" applyNumberFormat="1" applyFont="1" applyBorder="1" applyAlignment="1">
      <alignment vertical="center"/>
    </xf>
    <xf numFmtId="177" fontId="18" fillId="0" borderId="122" xfId="2" applyNumberFormat="1" applyFont="1" applyBorder="1" applyAlignment="1">
      <alignment vertical="center"/>
    </xf>
    <xf numFmtId="177" fontId="18" fillId="0" borderId="112" xfId="2" applyNumberFormat="1" applyFont="1" applyBorder="1" applyAlignment="1">
      <alignment vertical="center"/>
    </xf>
    <xf numFmtId="177" fontId="18" fillId="0" borderId="122" xfId="1" applyNumberFormat="1" applyFont="1" applyBorder="1" applyAlignment="1">
      <alignment vertical="center"/>
    </xf>
    <xf numFmtId="0" fontId="18" fillId="0" borderId="122" xfId="2" applyFont="1" applyBorder="1" applyAlignment="1">
      <alignment vertical="center"/>
    </xf>
    <xf numFmtId="0" fontId="18" fillId="0" borderId="20" xfId="2" applyFont="1" applyFill="1" applyBorder="1" applyAlignment="1">
      <alignment vertical="center"/>
    </xf>
    <xf numFmtId="9" fontId="18" fillId="5" borderId="38" xfId="4" applyFont="1" applyFill="1" applyBorder="1" applyAlignment="1">
      <alignment horizontal="center" vertical="center"/>
    </xf>
    <xf numFmtId="9" fontId="18" fillId="5" borderId="82" xfId="4" applyFont="1" applyFill="1" applyBorder="1" applyAlignment="1">
      <alignment horizontal="center" vertical="center"/>
    </xf>
    <xf numFmtId="179" fontId="18" fillId="0" borderId="71" xfId="2" applyNumberFormat="1" applyFont="1" applyFill="1" applyBorder="1" applyAlignment="1">
      <alignment horizontal="right" vertical="center"/>
    </xf>
    <xf numFmtId="9" fontId="18" fillId="5" borderId="41" xfId="4" applyFont="1" applyFill="1" applyBorder="1" applyAlignment="1">
      <alignment horizontal="center" vertical="center"/>
    </xf>
    <xf numFmtId="9" fontId="18" fillId="5" borderId="2" xfId="4" applyFont="1" applyFill="1" applyBorder="1" applyAlignment="1">
      <alignment horizontal="center" vertical="center"/>
    </xf>
    <xf numFmtId="9" fontId="18" fillId="0" borderId="61" xfId="4" applyFont="1" applyFill="1" applyBorder="1" applyAlignment="1">
      <alignment horizontal="center" vertical="center"/>
    </xf>
    <xf numFmtId="177" fontId="18" fillId="0" borderId="80" xfId="2" applyNumberFormat="1" applyFont="1" applyBorder="1" applyAlignment="1">
      <alignment vertical="center"/>
    </xf>
    <xf numFmtId="177" fontId="18" fillId="0" borderId="88" xfId="2" applyNumberFormat="1" applyFont="1" applyBorder="1" applyAlignment="1">
      <alignment vertical="center"/>
    </xf>
    <xf numFmtId="177" fontId="18" fillId="0" borderId="80" xfId="1" applyNumberFormat="1" applyFont="1" applyBorder="1" applyAlignment="1">
      <alignment vertical="center"/>
    </xf>
    <xf numFmtId="0" fontId="18" fillId="0" borderId="20" xfId="2" applyFont="1" applyBorder="1" applyAlignment="1">
      <alignment vertical="center"/>
    </xf>
    <xf numFmtId="177" fontId="18" fillId="0" borderId="61" xfId="1" applyNumberFormat="1" applyFont="1" applyBorder="1" applyAlignment="1">
      <alignment vertical="center"/>
    </xf>
    <xf numFmtId="9" fontId="18" fillId="5" borderId="91" xfId="4" applyFont="1" applyFill="1" applyBorder="1" applyAlignment="1">
      <alignment horizontal="center" vertical="center"/>
    </xf>
    <xf numFmtId="179" fontId="18" fillId="0" borderId="123" xfId="2" applyNumberFormat="1" applyFont="1" applyFill="1" applyBorder="1"/>
    <xf numFmtId="179" fontId="18" fillId="0" borderId="38" xfId="2" applyNumberFormat="1" applyFont="1" applyBorder="1"/>
    <xf numFmtId="179" fontId="18" fillId="0" borderId="81" xfId="2" applyNumberFormat="1" applyFont="1" applyBorder="1"/>
    <xf numFmtId="0" fontId="18" fillId="0" borderId="2" xfId="2" applyFont="1" applyBorder="1" applyAlignment="1">
      <alignment vertical="center"/>
    </xf>
    <xf numFmtId="9" fontId="18" fillId="0" borderId="61" xfId="4" applyFont="1" applyFill="1" applyBorder="1" applyAlignment="1">
      <alignment vertical="center"/>
    </xf>
    <xf numFmtId="9" fontId="18" fillId="0" borderId="82" xfId="4" applyFont="1" applyFill="1" applyBorder="1" applyAlignment="1">
      <alignment vertical="center"/>
    </xf>
    <xf numFmtId="177" fontId="18" fillId="0" borderId="11" xfId="1" applyNumberFormat="1" applyFont="1" applyBorder="1" applyAlignment="1">
      <alignment vertical="center"/>
    </xf>
    <xf numFmtId="9" fontId="18" fillId="5" borderId="87" xfId="4" applyFont="1" applyFill="1" applyBorder="1" applyAlignment="1">
      <alignment vertical="center"/>
    </xf>
    <xf numFmtId="9" fontId="18" fillId="5" borderId="89" xfId="4" applyFont="1" applyFill="1" applyBorder="1" applyAlignment="1">
      <alignment vertical="center"/>
    </xf>
    <xf numFmtId="176" fontId="18" fillId="0" borderId="11" xfId="1" applyFont="1" applyBorder="1" applyAlignment="1">
      <alignment vertical="center"/>
    </xf>
    <xf numFmtId="179" fontId="18" fillId="0" borderId="82" xfId="2" applyNumberFormat="1" applyFont="1" applyBorder="1"/>
    <xf numFmtId="9" fontId="18" fillId="0" borderId="2" xfId="4" applyFont="1" applyFill="1" applyBorder="1" applyAlignment="1">
      <alignment vertical="center"/>
    </xf>
    <xf numFmtId="9" fontId="18" fillId="5" borderId="61" xfId="4" applyFont="1" applyFill="1" applyBorder="1" applyAlignment="1">
      <alignment vertical="center"/>
    </xf>
    <xf numFmtId="9" fontId="18" fillId="5" borderId="2" xfId="4" applyFont="1" applyFill="1" applyBorder="1" applyAlignment="1">
      <alignment vertical="center"/>
    </xf>
    <xf numFmtId="179" fontId="18" fillId="0" borderId="0" xfId="2" applyNumberFormat="1" applyFont="1" applyBorder="1"/>
    <xf numFmtId="179" fontId="18" fillId="0" borderId="112" xfId="2" applyNumberFormat="1" applyFont="1" applyBorder="1"/>
    <xf numFmtId="9" fontId="18" fillId="0" borderId="61" xfId="4" applyFont="1" applyBorder="1" applyAlignment="1">
      <alignment vertical="center"/>
    </xf>
    <xf numFmtId="9" fontId="18" fillId="0" borderId="2" xfId="4" applyFont="1" applyBorder="1" applyAlignment="1">
      <alignment vertical="center"/>
    </xf>
    <xf numFmtId="176" fontId="18" fillId="0" borderId="72" xfId="2" applyNumberFormat="1" applyFont="1" applyBorder="1" applyAlignment="1">
      <alignment horizontal="center" vertical="center"/>
    </xf>
    <xf numFmtId="3" fontId="18" fillId="0" borderId="2" xfId="2" applyNumberFormat="1" applyFont="1" applyBorder="1" applyAlignment="1">
      <alignment horizontal="center" vertical="center"/>
    </xf>
    <xf numFmtId="0" fontId="18" fillId="0" borderId="61" xfId="2" applyFont="1" applyBorder="1" applyAlignment="1">
      <alignment vertical="center"/>
    </xf>
    <xf numFmtId="176" fontId="18" fillId="0" borderId="61" xfId="1" applyFont="1" applyBorder="1" applyAlignment="1" applyProtection="1">
      <alignment vertical="center"/>
      <protection locked="0"/>
    </xf>
    <xf numFmtId="176" fontId="18" fillId="0" borderId="2" xfId="1" applyFont="1" applyBorder="1" applyAlignment="1" applyProtection="1">
      <alignment vertical="center"/>
      <protection locked="0"/>
    </xf>
    <xf numFmtId="3" fontId="18" fillId="0" borderId="2" xfId="1" applyNumberFormat="1" applyFont="1" applyBorder="1" applyAlignment="1">
      <alignment vertical="center"/>
    </xf>
    <xf numFmtId="9" fontId="18" fillId="0" borderId="42" xfId="4" applyFont="1" applyFill="1" applyBorder="1" applyAlignment="1" applyProtection="1">
      <alignment horizontal="center" vertical="center"/>
      <protection locked="0"/>
    </xf>
    <xf numFmtId="176" fontId="18" fillId="0" borderId="7" xfId="1" applyFont="1" applyBorder="1" applyAlignment="1">
      <alignment vertical="center"/>
    </xf>
    <xf numFmtId="179" fontId="18" fillId="0" borderId="124" xfId="2" applyNumberFormat="1" applyFont="1" applyBorder="1"/>
    <xf numFmtId="179" fontId="18" fillId="0" borderId="125" xfId="2" applyNumberFormat="1" applyFont="1" applyBorder="1"/>
    <xf numFmtId="179" fontId="18" fillId="0" borderId="126" xfId="2" applyNumberFormat="1" applyFont="1" applyBorder="1"/>
    <xf numFmtId="176" fontId="18" fillId="0" borderId="74" xfId="2" applyNumberFormat="1" applyFont="1" applyBorder="1" applyAlignment="1">
      <alignment vertical="center"/>
    </xf>
    <xf numFmtId="177" fontId="18" fillId="0" borderId="79" xfId="2" applyNumberFormat="1" applyFont="1" applyBorder="1" applyAlignment="1">
      <alignment vertical="center"/>
    </xf>
    <xf numFmtId="176" fontId="18" fillId="0" borderId="127" xfId="1" applyFont="1" applyBorder="1" applyAlignment="1">
      <alignment vertical="center"/>
    </xf>
    <xf numFmtId="177" fontId="18" fillId="0" borderId="79" xfId="1" applyNumberFormat="1" applyFont="1" applyBorder="1" applyAlignment="1">
      <alignment vertical="center"/>
    </xf>
    <xf numFmtId="176" fontId="18" fillId="0" borderId="79" xfId="1" applyFont="1" applyBorder="1" applyAlignment="1">
      <alignment vertical="center"/>
    </xf>
    <xf numFmtId="0" fontId="18" fillId="0" borderId="43" xfId="2" applyFont="1" applyBorder="1" applyAlignment="1">
      <alignment vertical="center"/>
    </xf>
    <xf numFmtId="179" fontId="18" fillId="0" borderId="4" xfId="2" applyNumberFormat="1" applyFont="1" applyFill="1" applyBorder="1"/>
    <xf numFmtId="179" fontId="18" fillId="0" borderId="0" xfId="2" applyNumberFormat="1" applyFont="1" applyBorder="1" applyAlignment="1">
      <alignment wrapText="1"/>
    </xf>
    <xf numFmtId="179" fontId="18" fillId="0" borderId="94" xfId="2" applyNumberFormat="1" applyFont="1" applyBorder="1" applyAlignment="1">
      <alignment wrapText="1"/>
    </xf>
    <xf numFmtId="0" fontId="11" fillId="0" borderId="80" xfId="2" applyFont="1" applyFill="1" applyBorder="1" applyAlignment="1">
      <alignment horizontal="center" vertical="center"/>
    </xf>
    <xf numFmtId="0" fontId="11" fillId="0" borderId="87" xfId="2" applyFont="1" applyFill="1" applyBorder="1" applyAlignment="1">
      <alignment horizontal="center" vertical="center"/>
    </xf>
    <xf numFmtId="179" fontId="18" fillId="0" borderId="15" xfId="2" applyNumberFormat="1" applyFont="1" applyFill="1" applyBorder="1"/>
    <xf numFmtId="179" fontId="18" fillId="0" borderId="15" xfId="2" applyNumberFormat="1" applyFont="1" applyBorder="1"/>
    <xf numFmtId="0" fontId="18" fillId="0" borderId="0" xfId="2" applyNumberFormat="1" applyFont="1" applyAlignment="1">
      <alignment wrapText="1"/>
    </xf>
    <xf numFmtId="4" fontId="18" fillId="0" borderId="42" xfId="2" applyNumberFormat="1" applyFont="1" applyFill="1" applyBorder="1" applyAlignment="1">
      <alignment horizontal="center" vertical="center"/>
    </xf>
    <xf numFmtId="0" fontId="18" fillId="0" borderId="42" xfId="2" applyFont="1" applyFill="1" applyBorder="1" applyAlignment="1">
      <alignment horizontal="center" vertical="center"/>
    </xf>
    <xf numFmtId="3" fontId="18" fillId="0" borderId="63" xfId="2" applyNumberFormat="1" applyFont="1" applyFill="1" applyBorder="1" applyAlignment="1">
      <alignment horizontal="center" vertical="center"/>
    </xf>
    <xf numFmtId="3" fontId="18" fillId="0" borderId="42" xfId="2" applyNumberFormat="1" applyFont="1" applyFill="1" applyBorder="1" applyAlignment="1">
      <alignment horizontal="center" vertical="center"/>
    </xf>
    <xf numFmtId="0" fontId="11" fillId="0" borderId="122" xfId="2" applyFont="1" applyFill="1" applyBorder="1" applyAlignment="1">
      <alignment horizontal="center" vertical="center"/>
    </xf>
    <xf numFmtId="176" fontId="18" fillId="0" borderId="42" xfId="1" applyFont="1" applyFill="1" applyBorder="1" applyAlignment="1">
      <alignment vertical="center"/>
    </xf>
    <xf numFmtId="0" fontId="11" fillId="0" borderId="42" xfId="2" applyFont="1" applyFill="1" applyBorder="1" applyAlignment="1">
      <alignment horizontal="center" vertical="center"/>
    </xf>
    <xf numFmtId="0" fontId="18" fillId="5" borderId="59" xfId="2" applyFont="1" applyFill="1" applyBorder="1" applyAlignment="1">
      <alignment horizontal="center" vertical="center"/>
    </xf>
    <xf numFmtId="3" fontId="18" fillId="0" borderId="60" xfId="2" applyNumberFormat="1" applyFont="1" applyFill="1" applyBorder="1" applyAlignment="1">
      <alignment horizontal="center" vertical="center"/>
    </xf>
    <xf numFmtId="3" fontId="18" fillId="0" borderId="59" xfId="2" applyNumberFormat="1" applyFont="1" applyFill="1" applyBorder="1" applyAlignment="1">
      <alignment horizontal="center" vertical="center"/>
    </xf>
    <xf numFmtId="0" fontId="11" fillId="5" borderId="59" xfId="2" applyFont="1" applyFill="1" applyBorder="1" applyAlignment="1">
      <alignment horizontal="center" vertical="center"/>
    </xf>
    <xf numFmtId="0" fontId="11" fillId="0" borderId="128" xfId="2" applyFont="1" applyFill="1" applyBorder="1" applyAlignment="1">
      <alignment horizontal="left" vertical="center"/>
    </xf>
    <xf numFmtId="4" fontId="18" fillId="0" borderId="72" xfId="2" applyNumberFormat="1" applyFont="1" applyFill="1" applyBorder="1" applyAlignment="1">
      <alignment horizontal="center" vertical="center"/>
    </xf>
    <xf numFmtId="3" fontId="18" fillId="0" borderId="61" xfId="2" applyNumberFormat="1" applyFont="1" applyFill="1" applyBorder="1" applyAlignment="1">
      <alignment horizontal="center" vertical="center"/>
    </xf>
    <xf numFmtId="3" fontId="18" fillId="0" borderId="2" xfId="2" applyNumberFormat="1" applyFont="1" applyFill="1" applyBorder="1" applyAlignment="1">
      <alignment horizontal="center" vertical="center"/>
    </xf>
    <xf numFmtId="0" fontId="11" fillId="5" borderId="2" xfId="2" applyFont="1" applyFill="1" applyBorder="1" applyAlignment="1">
      <alignment horizontal="center" vertical="center"/>
    </xf>
    <xf numFmtId="0" fontId="11" fillId="0" borderId="39" xfId="2" applyFont="1" applyFill="1" applyBorder="1" applyAlignment="1">
      <alignment horizontal="left" vertical="center"/>
    </xf>
    <xf numFmtId="0" fontId="18" fillId="5" borderId="80" xfId="2" applyFont="1" applyFill="1" applyBorder="1" applyAlignment="1">
      <alignment horizontal="center" vertical="center"/>
    </xf>
    <xf numFmtId="0" fontId="11" fillId="5" borderId="80" xfId="2" applyFont="1" applyFill="1" applyBorder="1" applyAlignment="1">
      <alignment horizontal="center" vertical="center"/>
    </xf>
    <xf numFmtId="179" fontId="18" fillId="0" borderId="129" xfId="2" applyNumberFormat="1" applyFont="1" applyBorder="1"/>
    <xf numFmtId="179" fontId="18" fillId="0" borderId="130" xfId="2" applyNumberFormat="1" applyFont="1" applyBorder="1"/>
    <xf numFmtId="179" fontId="18" fillId="0" borderId="84" xfId="2" applyNumberFormat="1" applyFont="1" applyBorder="1"/>
    <xf numFmtId="4" fontId="18" fillId="0" borderId="131" xfId="2" applyNumberFormat="1" applyFont="1" applyFill="1" applyBorder="1" applyAlignment="1">
      <alignment horizontal="center" vertical="center"/>
    </xf>
    <xf numFmtId="0" fontId="18" fillId="5" borderId="132" xfId="2" applyFont="1" applyFill="1" applyBorder="1" applyAlignment="1">
      <alignment horizontal="center" vertical="center"/>
    </xf>
    <xf numFmtId="3" fontId="18" fillId="0" borderId="83" xfId="2" applyNumberFormat="1" applyFont="1" applyFill="1" applyBorder="1" applyAlignment="1">
      <alignment horizontal="center" vertical="center"/>
    </xf>
    <xf numFmtId="3" fontId="18" fillId="0" borderId="78" xfId="2" applyNumberFormat="1" applyFont="1" applyFill="1" applyBorder="1" applyAlignment="1">
      <alignment horizontal="center" vertical="center"/>
    </xf>
    <xf numFmtId="0" fontId="11" fillId="5" borderId="132" xfId="2" applyFont="1" applyFill="1" applyBorder="1" applyAlignment="1">
      <alignment horizontal="center" vertical="center"/>
    </xf>
    <xf numFmtId="176" fontId="18" fillId="0" borderId="78" xfId="1" applyFont="1" applyBorder="1" applyAlignment="1">
      <alignment vertical="center"/>
    </xf>
    <xf numFmtId="0" fontId="11" fillId="5" borderId="78" xfId="2" applyFont="1" applyFill="1" applyBorder="1" applyAlignment="1">
      <alignment horizontal="center" vertical="center"/>
    </xf>
    <xf numFmtId="0" fontId="11" fillId="0" borderId="133" xfId="2" applyFont="1" applyFill="1" applyBorder="1" applyAlignment="1">
      <alignment horizontal="left" vertical="center"/>
    </xf>
    <xf numFmtId="0" fontId="11" fillId="8" borderId="70" xfId="2" applyFont="1" applyFill="1" applyBorder="1" applyAlignment="1">
      <alignment horizontal="center" vertical="center"/>
    </xf>
    <xf numFmtId="0" fontId="11" fillId="8" borderId="35" xfId="2" applyFont="1" applyFill="1" applyBorder="1" applyAlignment="1">
      <alignment horizontal="center" vertical="center"/>
    </xf>
    <xf numFmtId="0" fontId="11" fillId="8" borderId="69" xfId="2" applyFont="1" applyFill="1" applyBorder="1" applyAlignment="1">
      <alignment horizontal="center" vertical="center"/>
    </xf>
    <xf numFmtId="0" fontId="11" fillId="8" borderId="0" xfId="2" applyFont="1" applyFill="1" applyBorder="1" applyAlignment="1">
      <alignment horizontal="center" vertical="center"/>
    </xf>
    <xf numFmtId="0" fontId="11" fillId="8" borderId="15" xfId="2" applyFont="1" applyFill="1" applyBorder="1" applyAlignment="1">
      <alignment horizontal="center" vertical="center"/>
    </xf>
    <xf numFmtId="0" fontId="18" fillId="0" borderId="4" xfId="2" applyFont="1" applyBorder="1"/>
    <xf numFmtId="180" fontId="5" fillId="0" borderId="0" xfId="2" applyNumberFormat="1" applyFont="1"/>
    <xf numFmtId="14" fontId="5" fillId="0" borderId="0" xfId="2" applyNumberFormat="1" applyFont="1"/>
    <xf numFmtId="0" fontId="36" fillId="5" borderId="2" xfId="2" applyFont="1" applyFill="1" applyBorder="1"/>
    <xf numFmtId="0" fontId="38" fillId="0" borderId="2" xfId="2" applyFont="1" applyBorder="1" applyAlignment="1">
      <alignment horizontal="left"/>
    </xf>
    <xf numFmtId="2" fontId="37" fillId="5" borderId="2" xfId="2" applyNumberFormat="1" applyFont="1" applyFill="1" applyBorder="1" applyAlignment="1">
      <alignment horizontal="center" vertical="center"/>
    </xf>
    <xf numFmtId="0" fontId="38" fillId="0" borderId="0" xfId="2" applyFont="1"/>
    <xf numFmtId="0" fontId="38" fillId="0" borderId="2" xfId="2" applyFont="1" applyBorder="1" applyAlignment="1">
      <alignment horizontal="left" vertical="center"/>
    </xf>
    <xf numFmtId="0" fontId="38" fillId="0" borderId="2" xfId="2" applyFont="1" applyBorder="1" applyAlignment="1">
      <alignment horizontal="center" vertical="center"/>
    </xf>
    <xf numFmtId="0" fontId="36" fillId="0" borderId="2" xfId="2" applyFont="1" applyBorder="1" applyAlignment="1">
      <alignment horizontal="center" vertical="center"/>
    </xf>
    <xf numFmtId="0" fontId="36" fillId="0" borderId="42" xfId="2" applyFont="1" applyBorder="1" applyAlignment="1">
      <alignment horizontal="center"/>
    </xf>
    <xf numFmtId="0" fontId="36" fillId="0" borderId="0" xfId="2" applyFont="1"/>
    <xf numFmtId="0" fontId="38" fillId="0" borderId="2" xfId="2" applyFont="1" applyBorder="1"/>
    <xf numFmtId="2" fontId="36" fillId="5" borderId="2" xfId="2" applyNumberFormat="1" applyFont="1" applyFill="1" applyBorder="1" applyAlignment="1">
      <alignment horizontal="center" vertical="center"/>
    </xf>
    <xf numFmtId="0" fontId="38" fillId="0" borderId="2" xfId="2" applyFont="1" applyFill="1" applyBorder="1" applyAlignment="1">
      <alignment horizontal="center" vertical="center"/>
    </xf>
    <xf numFmtId="0" fontId="36" fillId="0" borderId="42" xfId="2" applyFont="1" applyBorder="1"/>
    <xf numFmtId="2" fontId="37" fillId="0" borderId="2" xfId="2" applyNumberFormat="1" applyFont="1" applyBorder="1" applyAlignment="1">
      <alignment horizontal="center"/>
    </xf>
    <xf numFmtId="0" fontId="36" fillId="5" borderId="61" xfId="2" applyFont="1" applyFill="1" applyBorder="1"/>
    <xf numFmtId="0" fontId="36" fillId="5" borderId="42" xfId="2" applyFont="1" applyFill="1" applyBorder="1"/>
    <xf numFmtId="2" fontId="36" fillId="5" borderId="42" xfId="2" applyNumberFormat="1" applyFont="1" applyFill="1" applyBorder="1" applyAlignment="1">
      <alignment horizontal="center" vertical="center"/>
    </xf>
    <xf numFmtId="0" fontId="38" fillId="0" borderId="42" xfId="2" applyFont="1" applyBorder="1" applyAlignment="1">
      <alignment horizontal="left" vertical="center"/>
    </xf>
    <xf numFmtId="0" fontId="36" fillId="0" borderId="2" xfId="2" applyFont="1" applyBorder="1"/>
    <xf numFmtId="0" fontId="36" fillId="0" borderId="2" xfId="2" applyFont="1" applyBorder="1" applyAlignment="1">
      <alignment horizontal="center"/>
    </xf>
    <xf numFmtId="0" fontId="36" fillId="0" borderId="2" xfId="2" applyFont="1" applyFill="1" applyBorder="1" applyAlignment="1">
      <alignment horizontal="center"/>
    </xf>
    <xf numFmtId="0" fontId="36" fillId="0" borderId="41" xfId="2" applyFont="1" applyBorder="1"/>
    <xf numFmtId="0" fontId="36" fillId="0" borderId="41" xfId="2" applyFont="1" applyBorder="1" applyAlignment="1">
      <alignment horizontal="right"/>
    </xf>
    <xf numFmtId="0" fontId="36" fillId="0" borderId="0" xfId="2" applyFont="1" applyAlignment="1">
      <alignment horizontal="right"/>
    </xf>
    <xf numFmtId="0" fontId="3" fillId="0" borderId="134" xfId="2" applyBorder="1"/>
    <xf numFmtId="179" fontId="3" fillId="0" borderId="135" xfId="2" applyNumberFormat="1" applyFill="1" applyBorder="1" applyAlignment="1">
      <alignment horizontal="right" vertical="center"/>
    </xf>
    <xf numFmtId="179" fontId="3" fillId="0" borderId="136" xfId="2" applyNumberFormat="1" applyBorder="1" applyAlignment="1">
      <alignment horizontal="center" vertical="center" wrapText="1"/>
    </xf>
    <xf numFmtId="0" fontId="3" fillId="0" borderId="114" xfId="2" applyBorder="1" applyAlignment="1">
      <alignment vertical="center"/>
    </xf>
    <xf numFmtId="179" fontId="3" fillId="6" borderId="137" xfId="2" applyNumberFormat="1" applyFill="1" applyBorder="1" applyAlignment="1">
      <alignment horizontal="right" vertical="center"/>
    </xf>
    <xf numFmtId="9" fontId="3" fillId="6" borderId="1" xfId="2" applyNumberFormat="1" applyFill="1" applyBorder="1" applyAlignment="1">
      <alignment horizontal="right" vertical="center"/>
    </xf>
    <xf numFmtId="179" fontId="3" fillId="6" borderId="1" xfId="2" applyNumberFormat="1" applyFill="1" applyBorder="1" applyAlignment="1">
      <alignment horizontal="right" vertical="center"/>
    </xf>
    <xf numFmtId="179" fontId="3" fillId="6" borderId="1" xfId="2" applyNumberFormat="1" applyFill="1" applyBorder="1" applyAlignment="1">
      <alignment horizontal="center" vertical="center"/>
    </xf>
    <xf numFmtId="0" fontId="11" fillId="0" borderId="137" xfId="2" applyFont="1" applyBorder="1" applyAlignment="1">
      <alignment vertical="center" wrapText="1"/>
    </xf>
    <xf numFmtId="179" fontId="3" fillId="5" borderId="113" xfId="2" applyNumberFormat="1" applyFill="1" applyBorder="1"/>
    <xf numFmtId="0" fontId="3" fillId="5" borderId="138" xfId="2" applyFill="1" applyBorder="1"/>
    <xf numFmtId="179" fontId="3" fillId="5" borderId="139" xfId="2" applyNumberFormat="1" applyFill="1" applyBorder="1" applyAlignment="1">
      <alignment horizontal="right" vertical="center"/>
    </xf>
    <xf numFmtId="179" fontId="3" fillId="5" borderId="138" xfId="2" applyNumberFormat="1" applyFill="1" applyBorder="1"/>
    <xf numFmtId="0" fontId="3" fillId="5" borderId="135" xfId="2" applyFill="1" applyBorder="1"/>
    <xf numFmtId="179" fontId="3" fillId="0" borderId="0" xfId="2" applyNumberFormat="1"/>
    <xf numFmtId="179" fontId="3" fillId="0" borderId="0" xfId="2" applyNumberFormat="1" applyFill="1" applyBorder="1" applyAlignment="1">
      <alignment horizontal="right" vertical="center"/>
    </xf>
    <xf numFmtId="179" fontId="3" fillId="0" borderId="136" xfId="2" applyNumberFormat="1" applyBorder="1" applyAlignment="1">
      <alignment horizontal="center" vertical="center"/>
    </xf>
    <xf numFmtId="0" fontId="3" fillId="0" borderId="140" xfId="2" applyBorder="1" applyAlignment="1">
      <alignment vertical="center"/>
    </xf>
    <xf numFmtId="9" fontId="3" fillId="6" borderId="138" xfId="2" applyNumberFormat="1" applyFill="1" applyBorder="1" applyAlignment="1">
      <alignment horizontal="right" vertical="center"/>
    </xf>
    <xf numFmtId="179" fontId="3" fillId="6" borderId="1" xfId="2" applyNumberFormat="1" applyFill="1" applyBorder="1" applyAlignment="1">
      <alignment horizontal="right" vertical="center" wrapText="1"/>
    </xf>
    <xf numFmtId="179" fontId="3" fillId="6" borderId="138" xfId="2" applyNumberFormat="1" applyFill="1" applyBorder="1" applyAlignment="1">
      <alignment horizontal="right" vertical="center"/>
    </xf>
    <xf numFmtId="0" fontId="11" fillId="0" borderId="1" xfId="2" applyFont="1" applyBorder="1" applyAlignment="1">
      <alignment vertical="center" wrapText="1"/>
    </xf>
    <xf numFmtId="0" fontId="3" fillId="5" borderId="113" xfId="2" applyFill="1" applyBorder="1"/>
    <xf numFmtId="3" fontId="3" fillId="5" borderId="139" xfId="2" applyNumberFormat="1" applyFill="1" applyBorder="1" applyAlignment="1">
      <alignment horizontal="right" vertical="center"/>
    </xf>
    <xf numFmtId="0" fontId="3" fillId="5" borderId="141" xfId="2" applyFill="1" applyBorder="1"/>
    <xf numFmtId="0" fontId="3" fillId="5" borderId="0" xfId="2" applyFill="1"/>
    <xf numFmtId="179" fontId="3" fillId="0" borderId="56" xfId="2" applyNumberFormat="1" applyFill="1" applyBorder="1" applyAlignment="1">
      <alignment horizontal="right" vertical="center"/>
    </xf>
    <xf numFmtId="179" fontId="3" fillId="0" borderId="70" xfId="2" applyNumberFormat="1" applyBorder="1" applyAlignment="1">
      <alignment horizontal="center" vertical="center"/>
    </xf>
    <xf numFmtId="0" fontId="18" fillId="0" borderId="35" xfId="2" applyFont="1" applyBorder="1" applyAlignment="1">
      <alignment vertical="center" wrapText="1"/>
    </xf>
    <xf numFmtId="0" fontId="39" fillId="0" borderId="0" xfId="2" applyFont="1" applyAlignment="1">
      <alignment vertical="center" wrapText="1"/>
    </xf>
    <xf numFmtId="0" fontId="39" fillId="0" borderId="0" xfId="2" applyFont="1" applyAlignment="1">
      <alignment horizontal="center" wrapText="1"/>
    </xf>
    <xf numFmtId="0" fontId="39" fillId="0" borderId="0" xfId="2" applyFont="1" applyBorder="1" applyAlignment="1">
      <alignment horizontal="center" wrapText="1"/>
    </xf>
    <xf numFmtId="179" fontId="3" fillId="0" borderId="57" xfId="2" applyNumberFormat="1" applyFill="1" applyBorder="1" applyAlignment="1">
      <alignment horizontal="right" vertical="center"/>
    </xf>
    <xf numFmtId="179" fontId="3" fillId="0" borderId="72" xfId="2" applyNumberFormat="1" applyBorder="1" applyAlignment="1">
      <alignment horizontal="center" vertical="center"/>
    </xf>
    <xf numFmtId="179" fontId="3" fillId="0" borderId="142" xfId="2" applyNumberFormat="1" applyFill="1" applyBorder="1" applyAlignment="1">
      <alignment horizontal="right" vertical="center"/>
    </xf>
    <xf numFmtId="0" fontId="39" fillId="0" borderId="0" xfId="2" applyFont="1" applyBorder="1" applyAlignment="1">
      <alignment wrapText="1"/>
    </xf>
    <xf numFmtId="0" fontId="3" fillId="0" borderId="81" xfId="2" applyBorder="1" applyAlignment="1">
      <alignment vertical="center"/>
    </xf>
    <xf numFmtId="179" fontId="3" fillId="0" borderId="67" xfId="2" applyNumberFormat="1" applyBorder="1" applyAlignment="1">
      <alignment horizontal="center" vertical="center"/>
    </xf>
    <xf numFmtId="0" fontId="3" fillId="0" borderId="90" xfId="2" applyBorder="1" applyAlignment="1">
      <alignment vertical="center"/>
    </xf>
    <xf numFmtId="9" fontId="3" fillId="0" borderId="0" xfId="2" applyNumberFormat="1" applyFill="1" applyBorder="1" applyAlignment="1">
      <alignment horizontal="right" vertical="center"/>
    </xf>
    <xf numFmtId="179" fontId="3" fillId="0" borderId="72" xfId="2" applyNumberFormat="1" applyFill="1" applyBorder="1" applyAlignment="1">
      <alignment horizontal="right" vertical="center"/>
    </xf>
    <xf numFmtId="179" fontId="3" fillId="0" borderId="143" xfId="2" applyNumberFormat="1" applyFill="1" applyBorder="1" applyAlignment="1">
      <alignment horizontal="right" vertical="center"/>
    </xf>
    <xf numFmtId="179" fontId="3" fillId="0" borderId="131" xfId="2" applyNumberFormat="1" applyFill="1" applyBorder="1" applyAlignment="1">
      <alignment horizontal="right" vertical="center"/>
    </xf>
    <xf numFmtId="0" fontId="3" fillId="0" borderId="84" xfId="2" applyBorder="1" applyAlignment="1">
      <alignment vertical="center" wrapText="1"/>
    </xf>
    <xf numFmtId="179" fontId="3" fillId="6" borderId="143" xfId="2" applyNumberFormat="1" applyFill="1" applyBorder="1" applyAlignment="1">
      <alignment horizontal="right" vertical="center"/>
    </xf>
    <xf numFmtId="0" fontId="11" fillId="0" borderId="134" xfId="2" applyFont="1" applyBorder="1" applyAlignment="1">
      <alignment vertical="center" wrapText="1"/>
    </xf>
    <xf numFmtId="3" fontId="3" fillId="5" borderId="1" xfId="2" applyNumberFormat="1" applyFill="1" applyBorder="1" applyAlignment="1">
      <alignment horizontal="right" vertical="center"/>
    </xf>
    <xf numFmtId="3" fontId="3" fillId="5" borderId="144" xfId="2" applyNumberFormat="1" applyFill="1" applyBorder="1" applyAlignment="1">
      <alignment horizontal="center" vertical="center"/>
    </xf>
    <xf numFmtId="0" fontId="3" fillId="5" borderId="0" xfId="2" applyFill="1" applyBorder="1" applyAlignment="1">
      <alignment vertical="center" wrapText="1"/>
    </xf>
    <xf numFmtId="0" fontId="3" fillId="0" borderId="92" xfId="2" applyBorder="1" applyAlignment="1">
      <alignment vertical="center" wrapText="1"/>
    </xf>
    <xf numFmtId="179" fontId="3" fillId="0" borderId="145" xfId="2" applyNumberFormat="1" applyFill="1" applyBorder="1" applyAlignment="1">
      <alignment horizontal="right" vertical="center"/>
    </xf>
    <xf numFmtId="0" fontId="11" fillId="0" borderId="0" xfId="2" applyFont="1" applyFill="1" applyBorder="1" applyAlignment="1">
      <alignment vertical="center" wrapText="1"/>
    </xf>
    <xf numFmtId="179" fontId="3" fillId="0" borderId="131" xfId="2" applyNumberFormat="1" applyBorder="1" applyAlignment="1">
      <alignment horizontal="center" vertical="center"/>
    </xf>
    <xf numFmtId="179" fontId="3" fillId="6" borderId="1" xfId="2" applyNumberFormat="1" applyFill="1" applyBorder="1" applyAlignment="1">
      <alignment vertical="center"/>
    </xf>
    <xf numFmtId="9" fontId="3" fillId="6" borderId="144" xfId="2" applyNumberFormat="1" applyFill="1" applyBorder="1" applyAlignment="1">
      <alignment horizontal="right" vertical="center"/>
    </xf>
    <xf numFmtId="179" fontId="3" fillId="6" borderId="0" xfId="2" applyNumberFormat="1" applyFill="1" applyBorder="1" applyAlignment="1">
      <alignment horizontal="right" vertical="center"/>
    </xf>
    <xf numFmtId="0" fontId="11" fillId="0" borderId="1" xfId="2" applyFont="1" applyBorder="1" applyAlignment="1">
      <alignment horizontal="left" vertical="center" wrapText="1"/>
    </xf>
    <xf numFmtId="0" fontId="3" fillId="0" borderId="0" xfId="2" applyBorder="1"/>
    <xf numFmtId="3" fontId="3" fillId="0" borderId="0" xfId="2" applyNumberFormat="1" applyBorder="1"/>
    <xf numFmtId="0" fontId="24" fillId="0" borderId="0" xfId="2" applyFont="1" applyFill="1" applyBorder="1" applyAlignment="1">
      <alignment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0" borderId="113" xfId="2" applyFont="1" applyFill="1" applyBorder="1" applyAlignment="1">
      <alignment horizontal="center" vertical="center" wrapText="1"/>
    </xf>
    <xf numFmtId="0" fontId="11" fillId="0" borderId="114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3" fillId="0" borderId="139" xfId="2" applyBorder="1"/>
    <xf numFmtId="3" fontId="3" fillId="0" borderId="60" xfId="2" applyNumberFormat="1" applyBorder="1" applyAlignment="1">
      <alignment horizontal="center" vertical="center"/>
    </xf>
    <xf numFmtId="3" fontId="3" fillId="7" borderId="11" xfId="2" applyNumberFormat="1" applyFill="1" applyBorder="1"/>
    <xf numFmtId="3" fontId="11" fillId="2" borderId="72" xfId="2" applyNumberFormat="1" applyFont="1" applyFill="1" applyBorder="1" applyAlignment="1">
      <alignment horizontal="center" vertical="center"/>
    </xf>
    <xf numFmtId="3" fontId="3" fillId="0" borderId="61" xfId="2" applyNumberFormat="1" applyBorder="1" applyAlignment="1">
      <alignment horizontal="center" vertical="center"/>
    </xf>
    <xf numFmtId="0" fontId="5" fillId="0" borderId="72" xfId="2" applyFont="1" applyBorder="1" applyAlignment="1">
      <alignment vertical="center"/>
    </xf>
    <xf numFmtId="3" fontId="11" fillId="5" borderId="72" xfId="2" applyNumberFormat="1" applyFont="1" applyFill="1" applyBorder="1" applyAlignment="1">
      <alignment horizontal="center" vertical="center"/>
    </xf>
    <xf numFmtId="0" fontId="5" fillId="0" borderId="72" xfId="2" applyFont="1" applyBorder="1" applyAlignment="1">
      <alignment vertical="center" wrapText="1"/>
    </xf>
    <xf numFmtId="3" fontId="3" fillId="7" borderId="12" xfId="2" applyNumberFormat="1" applyFill="1" applyBorder="1"/>
    <xf numFmtId="3" fontId="11" fillId="2" borderId="67" xfId="2" applyNumberFormat="1" applyFont="1" applyFill="1" applyBorder="1" applyAlignment="1">
      <alignment horizontal="center" vertical="center"/>
    </xf>
    <xf numFmtId="3" fontId="3" fillId="0" borderId="63" xfId="2" applyNumberFormat="1" applyBorder="1" applyAlignment="1">
      <alignment horizontal="center" vertical="center"/>
    </xf>
    <xf numFmtId="0" fontId="5" fillId="0" borderId="67" xfId="2" applyFont="1" applyBorder="1" applyAlignment="1">
      <alignment vertical="center" wrapText="1"/>
    </xf>
    <xf numFmtId="0" fontId="11" fillId="7" borderId="146" xfId="2" applyFont="1" applyFill="1" applyBorder="1" applyAlignment="1">
      <alignment horizontal="center"/>
    </xf>
    <xf numFmtId="0" fontId="11" fillId="0" borderId="136" xfId="2" applyFont="1" applyBorder="1" applyAlignment="1">
      <alignment horizontal="center" vertical="center"/>
    </xf>
    <xf numFmtId="0" fontId="11" fillId="0" borderId="147" xfId="2" applyFont="1" applyBorder="1" applyAlignment="1">
      <alignment horizontal="center" vertical="center"/>
    </xf>
    <xf numFmtId="0" fontId="3" fillId="0" borderId="148" xfId="2" applyBorder="1"/>
    <xf numFmtId="0" fontId="11" fillId="7" borderId="149" xfId="2" applyFont="1" applyFill="1" applyBorder="1"/>
    <xf numFmtId="0" fontId="5" fillId="0" borderId="6" xfId="2" applyFont="1" applyBorder="1"/>
    <xf numFmtId="0" fontId="3" fillId="0" borderId="25" xfId="2" applyBorder="1"/>
    <xf numFmtId="0" fontId="3" fillId="0" borderId="15" xfId="2" applyBorder="1"/>
    <xf numFmtId="3" fontId="3" fillId="7" borderId="68" xfId="2" applyNumberFormat="1" applyFill="1" applyBorder="1"/>
    <xf numFmtId="3" fontId="11" fillId="5" borderId="65" xfId="2" applyNumberFormat="1" applyFont="1" applyFill="1" applyBorder="1" applyAlignment="1">
      <alignment horizontal="center" vertical="center"/>
    </xf>
    <xf numFmtId="0" fontId="5" fillId="0" borderId="65" xfId="2" applyFont="1" applyBorder="1" applyAlignment="1">
      <alignment vertical="center" wrapText="1"/>
    </xf>
    <xf numFmtId="3" fontId="3" fillId="7" borderId="71" xfId="2" applyNumberFormat="1" applyFill="1" applyBorder="1"/>
    <xf numFmtId="3" fontId="3" fillId="7" borderId="71" xfId="2" applyNumberFormat="1" applyFill="1" applyBorder="1" applyAlignment="1">
      <alignment vertical="center"/>
    </xf>
    <xf numFmtId="3" fontId="3" fillId="7" borderId="75" xfId="2" applyNumberFormat="1" applyFill="1" applyBorder="1" applyAlignment="1">
      <alignment vertical="center"/>
    </xf>
    <xf numFmtId="3" fontId="11" fillId="5" borderId="67" xfId="2" applyNumberFormat="1" applyFont="1" applyFill="1" applyBorder="1" applyAlignment="1">
      <alignment horizontal="center" vertical="center"/>
    </xf>
    <xf numFmtId="0" fontId="11" fillId="0" borderId="150" xfId="2" applyFont="1" applyBorder="1" applyAlignment="1">
      <alignment horizontal="center"/>
    </xf>
    <xf numFmtId="0" fontId="11" fillId="0" borderId="147" xfId="2" applyFont="1" applyBorder="1" applyAlignment="1">
      <alignment horizontal="center"/>
    </xf>
    <xf numFmtId="0" fontId="11" fillId="0" borderId="136" xfId="2" applyFont="1" applyBorder="1" applyAlignment="1">
      <alignment horizontal="center"/>
    </xf>
    <xf numFmtId="0" fontId="11" fillId="0" borderId="114" xfId="2" applyFont="1" applyBorder="1" applyAlignment="1">
      <alignment horizontal="center"/>
    </xf>
    <xf numFmtId="0" fontId="3" fillId="0" borderId="74" xfId="2" applyBorder="1"/>
    <xf numFmtId="0" fontId="11" fillId="7" borderId="146" xfId="2" applyFont="1" applyFill="1" applyBorder="1"/>
    <xf numFmtId="0" fontId="5" fillId="0" borderId="4" xfId="2" applyFont="1" applyBorder="1"/>
    <xf numFmtId="0" fontId="3" fillId="0" borderId="20" xfId="2" applyBorder="1"/>
    <xf numFmtId="3" fontId="3" fillId="0" borderId="20" xfId="2" applyNumberFormat="1" applyBorder="1"/>
    <xf numFmtId="0" fontId="5" fillId="0" borderId="25" xfId="2" applyFont="1" applyFill="1" applyBorder="1"/>
    <xf numFmtId="0" fontId="5" fillId="0" borderId="0" xfId="2" applyFont="1" applyFill="1" applyBorder="1" applyAlignment="1"/>
    <xf numFmtId="0" fontId="23" fillId="0" borderId="0" xfId="2" applyFont="1"/>
    <xf numFmtId="0" fontId="5" fillId="0" borderId="0" xfId="2" applyFont="1" applyFill="1" applyBorder="1"/>
    <xf numFmtId="0" fontId="3" fillId="0" borderId="0" xfId="2" applyFill="1"/>
    <xf numFmtId="3" fontId="3" fillId="0" borderId="0" xfId="2" applyNumberFormat="1" applyFill="1" applyBorder="1"/>
    <xf numFmtId="0" fontId="25" fillId="0" borderId="0" xfId="2" applyFont="1" applyFill="1" applyBorder="1" applyAlignment="1">
      <alignment horizontal="left" vertical="center"/>
    </xf>
    <xf numFmtId="3" fontId="5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41" fillId="2" borderId="151" xfId="2" applyFont="1" applyFill="1" applyBorder="1" applyAlignment="1">
      <alignment horizontal="center" vertical="center"/>
    </xf>
    <xf numFmtId="0" fontId="41" fillId="0" borderId="23" xfId="2" applyFont="1" applyBorder="1" applyAlignment="1">
      <alignment horizontal="left" vertical="center"/>
    </xf>
    <xf numFmtId="0" fontId="41" fillId="0" borderId="21" xfId="2" applyFont="1" applyBorder="1" applyAlignment="1">
      <alignment horizontal="left" vertical="center"/>
    </xf>
    <xf numFmtId="0" fontId="3" fillId="0" borderId="0" xfId="2" applyAlignment="1">
      <alignment horizontal="left" vertical="center"/>
    </xf>
    <xf numFmtId="9" fontId="18" fillId="9" borderId="42" xfId="4" applyFont="1" applyFill="1" applyBorder="1" applyAlignment="1" applyProtection="1">
      <alignment horizontal="center" vertical="center"/>
      <protection locked="0"/>
    </xf>
    <xf numFmtId="2" fontId="37" fillId="9" borderId="2" xfId="2" applyNumberFormat="1" applyFont="1" applyFill="1" applyBorder="1" applyAlignment="1">
      <alignment horizontal="center" vertical="center"/>
    </xf>
    <xf numFmtId="176" fontId="18" fillId="0" borderId="2" xfId="1" applyFont="1" applyBorder="1" applyAlignment="1">
      <alignment horizontal="center" vertical="center"/>
    </xf>
    <xf numFmtId="170" fontId="18" fillId="0" borderId="152" xfId="2" applyNumberFormat="1" applyFont="1" applyFill="1" applyBorder="1" applyAlignment="1">
      <alignment horizontal="center" vertical="center"/>
    </xf>
    <xf numFmtId="170" fontId="18" fillId="0" borderId="10" xfId="2" applyNumberFormat="1" applyFont="1" applyFill="1" applyBorder="1" applyAlignment="1">
      <alignment horizontal="center" vertical="center"/>
    </xf>
    <xf numFmtId="170" fontId="37" fillId="0" borderId="2" xfId="2" applyNumberFormat="1" applyFont="1" applyBorder="1" applyAlignment="1">
      <alignment horizontal="center"/>
    </xf>
    <xf numFmtId="170" fontId="37" fillId="0" borderId="42" xfId="2" applyNumberFormat="1" applyFont="1" applyBorder="1" applyAlignment="1">
      <alignment horizontal="center" vertical="center"/>
    </xf>
    <xf numFmtId="170" fontId="37" fillId="0" borderId="2" xfId="2" applyNumberFormat="1" applyFont="1" applyBorder="1" applyAlignment="1">
      <alignment horizontal="center" vertical="center"/>
    </xf>
    <xf numFmtId="170" fontId="37" fillId="9" borderId="2" xfId="2" applyNumberFormat="1" applyFont="1" applyFill="1" applyBorder="1" applyAlignment="1">
      <alignment horizontal="center" vertical="center"/>
    </xf>
    <xf numFmtId="170" fontId="36" fillId="5" borderId="2" xfId="2" applyNumberFormat="1" applyFont="1" applyFill="1" applyBorder="1" applyAlignment="1">
      <alignment horizontal="center" vertical="center"/>
    </xf>
    <xf numFmtId="170" fontId="36" fillId="5" borderId="2" xfId="2" applyNumberFormat="1" applyFont="1" applyFill="1" applyBorder="1"/>
    <xf numFmtId="170" fontId="37" fillId="0" borderId="2" xfId="2" applyNumberFormat="1" applyFont="1" applyFill="1" applyBorder="1" applyAlignment="1">
      <alignment horizontal="center" vertical="center"/>
    </xf>
    <xf numFmtId="170" fontId="37" fillId="5" borderId="2" xfId="2" applyNumberFormat="1" applyFont="1" applyFill="1" applyBorder="1" applyAlignment="1">
      <alignment horizontal="center" vertical="center"/>
    </xf>
    <xf numFmtId="9" fontId="7" fillId="2" borderId="22" xfId="3" applyFont="1" applyFill="1" applyBorder="1" applyAlignment="1" applyProtection="1">
      <alignment horizontal="center"/>
      <protection locked="0"/>
    </xf>
    <xf numFmtId="0" fontId="18" fillId="0" borderId="64" xfId="2" applyFont="1" applyBorder="1" applyProtection="1"/>
    <xf numFmtId="0" fontId="18" fillId="0" borderId="129" xfId="2" applyFont="1" applyBorder="1" applyProtection="1"/>
    <xf numFmtId="9" fontId="3" fillId="9" borderId="42" xfId="4" applyFont="1" applyFill="1" applyBorder="1" applyAlignment="1" applyProtection="1">
      <alignment horizontal="center" vertical="center"/>
      <protection locked="0"/>
    </xf>
    <xf numFmtId="9" fontId="18" fillId="10" borderId="42" xfId="4" applyFont="1" applyFill="1" applyBorder="1" applyAlignment="1" applyProtection="1">
      <alignment horizontal="center" vertical="center"/>
      <protection locked="0"/>
    </xf>
    <xf numFmtId="0" fontId="18" fillId="0" borderId="128" xfId="2" applyFont="1" applyFill="1" applyBorder="1" applyAlignment="1">
      <alignment vertical="center"/>
    </xf>
    <xf numFmtId="9" fontId="18" fillId="9" borderId="59" xfId="4" applyFont="1" applyFill="1" applyBorder="1" applyAlignment="1" applyProtection="1">
      <alignment horizontal="center" vertical="center"/>
      <protection locked="0"/>
    </xf>
    <xf numFmtId="177" fontId="18" fillId="0" borderId="59" xfId="1" applyNumberFormat="1" applyFont="1" applyBorder="1" applyAlignment="1">
      <alignment vertical="center"/>
    </xf>
    <xf numFmtId="176" fontId="18" fillId="0" borderId="60" xfId="1" applyFont="1" applyBorder="1" applyAlignment="1">
      <alignment vertical="center"/>
    </xf>
    <xf numFmtId="9" fontId="3" fillId="9" borderId="59" xfId="4" applyFont="1" applyFill="1" applyBorder="1" applyAlignment="1" applyProtection="1">
      <alignment horizontal="center" vertical="center"/>
      <protection locked="0"/>
    </xf>
    <xf numFmtId="176" fontId="18" fillId="0" borderId="153" xfId="1" applyFont="1" applyBorder="1" applyAlignment="1">
      <alignment vertical="center"/>
    </xf>
    <xf numFmtId="177" fontId="18" fillId="0" borderId="154" xfId="2" applyNumberFormat="1" applyFont="1" applyBorder="1" applyAlignment="1">
      <alignment vertical="center"/>
    </xf>
    <xf numFmtId="177" fontId="18" fillId="0" borderId="59" xfId="2" applyNumberFormat="1" applyFont="1" applyBorder="1" applyAlignment="1">
      <alignment vertical="center"/>
    </xf>
    <xf numFmtId="176" fontId="18" fillId="0" borderId="153" xfId="2" applyNumberFormat="1" applyFont="1" applyBorder="1" applyAlignment="1">
      <alignment vertical="center"/>
    </xf>
    <xf numFmtId="179" fontId="18" fillId="0" borderId="154" xfId="2" applyNumberFormat="1" applyFont="1" applyBorder="1"/>
    <xf numFmtId="179" fontId="18" fillId="0" borderId="52" xfId="2" applyNumberFormat="1" applyFont="1" applyBorder="1"/>
    <xf numFmtId="176" fontId="18" fillId="0" borderId="9" xfId="1" applyFont="1" applyBorder="1" applyAlignment="1">
      <alignment vertical="center"/>
    </xf>
    <xf numFmtId="0" fontId="8" fillId="0" borderId="0" xfId="2" applyFont="1"/>
    <xf numFmtId="176" fontId="18" fillId="0" borderId="59" xfId="1" applyFont="1" applyBorder="1" applyAlignment="1">
      <alignment vertical="center"/>
    </xf>
    <xf numFmtId="176" fontId="18" fillId="0" borderId="59" xfId="1" applyFont="1" applyBorder="1" applyAlignment="1">
      <alignment horizontal="center" vertical="center"/>
    </xf>
    <xf numFmtId="176" fontId="18" fillId="0" borderId="37" xfId="1" applyFont="1" applyBorder="1" applyAlignment="1">
      <alignment horizontal="center" vertical="center"/>
    </xf>
    <xf numFmtId="176" fontId="18" fillId="0" borderId="155" xfId="1" applyFont="1" applyBorder="1" applyAlignment="1">
      <alignment horizontal="center" vertical="center"/>
    </xf>
    <xf numFmtId="0" fontId="8" fillId="0" borderId="18" xfId="2" applyFont="1" applyFill="1" applyBorder="1" applyAlignment="1" applyProtection="1">
      <alignment horizontal="center" vertical="center"/>
    </xf>
    <xf numFmtId="0" fontId="8" fillId="0" borderId="5" xfId="2" applyFont="1" applyFill="1" applyBorder="1" applyAlignment="1" applyProtection="1">
      <alignment horizontal="center" vertical="center"/>
    </xf>
    <xf numFmtId="0" fontId="17" fillId="0" borderId="21" xfId="2" applyFont="1" applyBorder="1" applyAlignment="1" applyProtection="1">
      <alignment horizontal="center" vertical="center"/>
    </xf>
    <xf numFmtId="0" fontId="17" fillId="0" borderId="23" xfId="2" applyFont="1" applyBorder="1" applyAlignment="1" applyProtection="1">
      <alignment horizontal="center" vertical="center"/>
    </xf>
    <xf numFmtId="0" fontId="17" fillId="0" borderId="19" xfId="2" applyFont="1" applyBorder="1" applyAlignment="1" applyProtection="1">
      <alignment horizontal="center" vertical="center"/>
    </xf>
    <xf numFmtId="0" fontId="7" fillId="0" borderId="21" xfId="2" applyFont="1" applyBorder="1" applyAlignment="1" applyProtection="1">
      <alignment horizontal="center" vertical="center" wrapText="1"/>
    </xf>
    <xf numFmtId="0" fontId="7" fillId="0" borderId="23" xfId="2" applyFont="1" applyBorder="1" applyAlignment="1" applyProtection="1">
      <alignment horizontal="center" vertical="center" wrapText="1"/>
    </xf>
    <xf numFmtId="0" fontId="7" fillId="0" borderId="19" xfId="2" applyFont="1" applyBorder="1" applyAlignment="1" applyProtection="1">
      <alignment horizontal="center" vertical="center" wrapText="1"/>
    </xf>
    <xf numFmtId="0" fontId="8" fillId="0" borderId="18" xfId="2" applyFont="1" applyFill="1" applyBorder="1" applyAlignment="1" applyProtection="1">
      <alignment horizontal="center" vertical="center" wrapText="1"/>
    </xf>
    <xf numFmtId="0" fontId="8" fillId="0" borderId="17" xfId="2" applyFont="1" applyFill="1" applyBorder="1" applyAlignment="1" applyProtection="1">
      <alignment horizontal="center" vertical="center" wrapText="1"/>
    </xf>
    <xf numFmtId="0" fontId="8" fillId="0" borderId="5" xfId="2" applyFont="1" applyFill="1" applyBorder="1" applyAlignment="1" applyProtection="1">
      <alignment horizontal="center" vertical="center" wrapText="1"/>
    </xf>
    <xf numFmtId="0" fontId="8" fillId="0" borderId="17" xfId="2" applyFont="1" applyFill="1" applyBorder="1" applyAlignment="1" applyProtection="1">
      <alignment horizontal="center" vertical="center"/>
    </xf>
    <xf numFmtId="0" fontId="3" fillId="0" borderId="21" xfId="2" applyFont="1" applyFill="1" applyBorder="1" applyAlignment="1" applyProtection="1">
      <alignment horizontal="center" vertical="center"/>
    </xf>
    <xf numFmtId="0" fontId="3" fillId="0" borderId="3" xfId="2" applyFont="1" applyFill="1" applyBorder="1" applyAlignment="1" applyProtection="1">
      <alignment horizontal="center" vertical="center"/>
    </xf>
    <xf numFmtId="3" fontId="3" fillId="2" borderId="19" xfId="1" applyNumberFormat="1" applyFont="1" applyFill="1" applyBorder="1" applyAlignment="1" applyProtection="1">
      <alignment horizontal="center" vertical="center"/>
      <protection locked="0"/>
    </xf>
    <xf numFmtId="3" fontId="3" fillId="2" borderId="14" xfId="1" applyNumberFormat="1" applyFont="1" applyFill="1" applyBorder="1" applyAlignment="1" applyProtection="1">
      <alignment horizontal="center" vertical="center"/>
      <protection locked="0"/>
    </xf>
    <xf numFmtId="3" fontId="3" fillId="2" borderId="25" xfId="1" applyNumberFormat="1" applyFont="1" applyFill="1" applyBorder="1" applyAlignment="1" applyProtection="1">
      <alignment horizontal="center" vertical="center"/>
      <protection locked="0"/>
    </xf>
    <xf numFmtId="3" fontId="3" fillId="2" borderId="6" xfId="1" applyNumberFormat="1" applyFont="1" applyFill="1" applyBorder="1" applyAlignment="1" applyProtection="1">
      <alignment horizontal="center" vertical="center"/>
      <protection locked="0"/>
    </xf>
    <xf numFmtId="3" fontId="3" fillId="2" borderId="18" xfId="1" applyNumberFormat="1" applyFont="1" applyFill="1" applyBorder="1" applyAlignment="1" applyProtection="1">
      <alignment horizontal="center" vertical="center"/>
      <protection locked="0"/>
    </xf>
    <xf numFmtId="3" fontId="3" fillId="2" borderId="5" xfId="1" applyNumberFormat="1" applyFont="1" applyFill="1" applyBorder="1" applyAlignment="1" applyProtection="1">
      <alignment horizontal="center" vertical="center"/>
      <protection locked="0"/>
    </xf>
    <xf numFmtId="0" fontId="3" fillId="0" borderId="5" xfId="2" applyFont="1" applyFill="1" applyBorder="1" applyAlignment="1" applyProtection="1">
      <alignment horizontal="center" vertical="center"/>
    </xf>
    <xf numFmtId="0" fontId="3" fillId="0" borderId="18" xfId="2" applyFont="1" applyFill="1" applyBorder="1" applyAlignment="1" applyProtection="1">
      <alignment horizontal="center" vertical="center"/>
    </xf>
    <xf numFmtId="0" fontId="3" fillId="0" borderId="17" xfId="2" applyFont="1" applyFill="1" applyBorder="1" applyAlignment="1" applyProtection="1">
      <alignment horizontal="center" vertical="center"/>
    </xf>
    <xf numFmtId="3" fontId="3" fillId="2" borderId="17" xfId="1" applyNumberFormat="1" applyFont="1" applyFill="1" applyBorder="1" applyAlignment="1" applyProtection="1">
      <alignment horizontal="center" vertical="center"/>
      <protection locked="0"/>
    </xf>
    <xf numFmtId="0" fontId="3" fillId="0" borderId="20" xfId="2" applyFont="1" applyFill="1" applyBorder="1" applyAlignment="1" applyProtection="1">
      <alignment horizontal="center" vertical="center"/>
    </xf>
    <xf numFmtId="0" fontId="12" fillId="3" borderId="156" xfId="2" applyFont="1" applyFill="1" applyBorder="1" applyAlignment="1" applyProtection="1"/>
    <xf numFmtId="0" fontId="11" fillId="0" borderId="15" xfId="2" applyFont="1" applyBorder="1" applyAlignment="1" applyProtection="1"/>
    <xf numFmtId="0" fontId="12" fillId="3" borderId="0" xfId="2" applyFont="1" applyFill="1" applyAlignment="1" applyProtection="1"/>
    <xf numFmtId="0" fontId="11" fillId="0" borderId="0" xfId="2" applyFont="1" applyAlignment="1" applyProtection="1"/>
    <xf numFmtId="0" fontId="3" fillId="0" borderId="24" xfId="2" applyFont="1" applyFill="1" applyBorder="1" applyAlignment="1" applyProtection="1">
      <alignment horizontal="center" vertical="center"/>
    </xf>
    <xf numFmtId="0" fontId="18" fillId="0" borderId="18" xfId="2" applyFont="1" applyBorder="1" applyAlignment="1" applyProtection="1">
      <alignment horizontal="center" vertical="center"/>
    </xf>
    <xf numFmtId="0" fontId="18" fillId="0" borderId="5" xfId="2" applyFont="1" applyBorder="1" applyAlignment="1" applyProtection="1">
      <alignment horizontal="center" vertical="center"/>
    </xf>
    <xf numFmtId="0" fontId="18" fillId="0" borderId="17" xfId="2" applyFont="1" applyBorder="1" applyAlignment="1" applyProtection="1">
      <alignment horizontal="center" vertical="center"/>
    </xf>
    <xf numFmtId="3" fontId="18" fillId="2" borderId="18" xfId="2" applyNumberFormat="1" applyFont="1" applyFill="1" applyBorder="1" applyAlignment="1" applyProtection="1">
      <alignment horizontal="center" vertical="center"/>
      <protection locked="0"/>
    </xf>
    <xf numFmtId="3" fontId="18" fillId="2" borderId="17" xfId="2" applyNumberFormat="1" applyFont="1" applyFill="1" applyBorder="1" applyAlignment="1" applyProtection="1">
      <alignment horizontal="center" vertical="center"/>
      <protection locked="0"/>
    </xf>
    <xf numFmtId="3" fontId="18" fillId="2" borderId="5" xfId="2" applyNumberFormat="1" applyFont="1" applyFill="1" applyBorder="1" applyAlignment="1" applyProtection="1">
      <alignment horizontal="center" vertical="center"/>
      <protection locked="0"/>
    </xf>
    <xf numFmtId="0" fontId="18" fillId="0" borderId="0" xfId="2" applyFont="1" applyFill="1" applyBorder="1" applyAlignment="1" applyProtection="1">
      <alignment horizontal="left" vertical="center" wrapText="1"/>
    </xf>
    <xf numFmtId="0" fontId="11" fillId="0" borderId="0" xfId="2" applyFont="1" applyFill="1" applyBorder="1" applyAlignment="1" applyProtection="1">
      <alignment horizontal="center" vertical="center" wrapText="1"/>
    </xf>
    <xf numFmtId="0" fontId="21" fillId="3" borderId="26" xfId="2" applyFont="1" applyFill="1" applyBorder="1" applyAlignment="1" applyProtection="1">
      <alignment horizontal="left" vertical="center"/>
    </xf>
    <xf numFmtId="0" fontId="21" fillId="3" borderId="0" xfId="2" applyFont="1" applyFill="1" applyBorder="1" applyAlignment="1" applyProtection="1">
      <alignment horizontal="left" vertical="center"/>
    </xf>
    <xf numFmtId="0" fontId="11" fillId="5" borderId="169" xfId="2" applyFont="1" applyFill="1" applyBorder="1" applyAlignment="1" applyProtection="1">
      <alignment horizontal="center" vertical="center" wrapText="1"/>
    </xf>
    <xf numFmtId="0" fontId="11" fillId="5" borderId="170" xfId="2" applyFont="1" applyFill="1" applyBorder="1" applyAlignment="1" applyProtection="1">
      <alignment horizontal="center" vertical="center" wrapText="1"/>
    </xf>
    <xf numFmtId="0" fontId="11" fillId="5" borderId="171" xfId="2" applyFont="1" applyFill="1" applyBorder="1" applyAlignment="1" applyProtection="1">
      <alignment horizontal="center" vertical="center" wrapText="1"/>
    </xf>
    <xf numFmtId="0" fontId="11" fillId="5" borderId="137" xfId="2" applyFont="1" applyFill="1" applyBorder="1" applyAlignment="1" applyProtection="1">
      <alignment horizontal="center" vertical="center" wrapText="1"/>
    </xf>
    <xf numFmtId="0" fontId="11" fillId="0" borderId="21" xfId="2" applyFont="1" applyBorder="1" applyAlignment="1" applyProtection="1">
      <alignment horizontal="center" vertical="center"/>
    </xf>
    <xf numFmtId="0" fontId="11" fillId="0" borderId="19" xfId="2" applyFont="1" applyBorder="1" applyAlignment="1" applyProtection="1">
      <alignment horizontal="center" vertical="center"/>
    </xf>
    <xf numFmtId="0" fontId="18" fillId="0" borderId="18" xfId="2" applyFont="1" applyBorder="1" applyAlignment="1" applyProtection="1">
      <alignment horizontal="center" vertical="center" wrapText="1"/>
    </xf>
    <xf numFmtId="0" fontId="18" fillId="0" borderId="17" xfId="2" applyFont="1" applyBorder="1" applyAlignment="1" applyProtection="1">
      <alignment horizontal="center" vertical="center" wrapText="1"/>
    </xf>
    <xf numFmtId="0" fontId="11" fillId="0" borderId="118" xfId="2" applyFont="1" applyFill="1" applyBorder="1" applyAlignment="1" applyProtection="1">
      <alignment horizontal="center" vertical="center" wrapText="1"/>
    </xf>
    <xf numFmtId="0" fontId="11" fillId="0" borderId="168" xfId="2" applyFont="1" applyFill="1" applyBorder="1" applyAlignment="1" applyProtection="1">
      <alignment horizontal="center" vertical="center" wrapText="1"/>
    </xf>
    <xf numFmtId="0" fontId="18" fillId="0" borderId="5" xfId="2" applyFont="1" applyBorder="1" applyAlignment="1" applyProtection="1">
      <alignment horizontal="center" vertical="center" wrapText="1"/>
    </xf>
    <xf numFmtId="3" fontId="18" fillId="2" borderId="25" xfId="2" applyNumberFormat="1" applyFont="1" applyFill="1" applyBorder="1" applyAlignment="1" applyProtection="1">
      <alignment horizontal="center" vertical="center"/>
      <protection locked="0"/>
    </xf>
    <xf numFmtId="3" fontId="18" fillId="0" borderId="166" xfId="1" applyNumberFormat="1" applyFont="1" applyFill="1" applyBorder="1" applyAlignment="1" applyProtection="1">
      <alignment horizontal="center"/>
    </xf>
    <xf numFmtId="3" fontId="18" fillId="0" borderId="30" xfId="1" applyNumberFormat="1" applyFont="1" applyFill="1" applyBorder="1" applyAlignment="1" applyProtection="1">
      <alignment horizontal="center"/>
    </xf>
    <xf numFmtId="0" fontId="11" fillId="5" borderId="77" xfId="2" applyFont="1" applyFill="1" applyBorder="1" applyAlignment="1" applyProtection="1">
      <alignment horizontal="center"/>
    </xf>
    <xf numFmtId="0" fontId="11" fillId="5" borderId="167" xfId="2" applyFont="1" applyFill="1" applyBorder="1" applyAlignment="1" applyProtection="1">
      <alignment horizontal="center"/>
    </xf>
    <xf numFmtId="0" fontId="11" fillId="0" borderId="21" xfId="2" applyFont="1" applyBorder="1" applyAlignment="1" applyProtection="1">
      <alignment horizontal="center"/>
    </xf>
    <xf numFmtId="0" fontId="11" fillId="0" borderId="167" xfId="2" applyFont="1" applyBorder="1" applyAlignment="1" applyProtection="1">
      <alignment horizontal="center"/>
    </xf>
    <xf numFmtId="0" fontId="23" fillId="0" borderId="21" xfId="2" applyFont="1" applyBorder="1" applyAlignment="1" applyProtection="1">
      <alignment horizontal="center" vertical="center"/>
    </xf>
    <xf numFmtId="0" fontId="23" fillId="0" borderId="23" xfId="2" applyFont="1" applyBorder="1" applyAlignment="1" applyProtection="1">
      <alignment horizontal="center" vertical="center"/>
    </xf>
    <xf numFmtId="0" fontId="23" fillId="0" borderId="19" xfId="2" applyFont="1" applyBorder="1" applyAlignment="1" applyProtection="1">
      <alignment horizontal="center" vertical="center"/>
    </xf>
    <xf numFmtId="0" fontId="11" fillId="5" borderId="28" xfId="2" applyFont="1" applyFill="1" applyBorder="1" applyAlignment="1" applyProtection="1">
      <alignment horizontal="center"/>
    </xf>
    <xf numFmtId="0" fontId="11" fillId="5" borderId="4" xfId="2" applyFont="1" applyFill="1" applyBorder="1" applyAlignment="1" applyProtection="1">
      <alignment horizontal="center"/>
    </xf>
    <xf numFmtId="0" fontId="11" fillId="7" borderId="159" xfId="2" applyFont="1" applyFill="1" applyBorder="1" applyAlignment="1" applyProtection="1">
      <alignment horizontal="center" vertical="center" wrapText="1"/>
    </xf>
    <xf numFmtId="0" fontId="11" fillId="7" borderId="160" xfId="2" applyFont="1" applyFill="1" applyBorder="1" applyAlignment="1" applyProtection="1">
      <alignment horizontal="center" vertical="center" wrapText="1"/>
    </xf>
    <xf numFmtId="0" fontId="11" fillId="7" borderId="107" xfId="2" applyFont="1" applyFill="1" applyBorder="1" applyAlignment="1" applyProtection="1">
      <alignment horizontal="center" vertical="center" wrapText="1"/>
    </xf>
    <xf numFmtId="0" fontId="11" fillId="7" borderId="8" xfId="2" applyFont="1" applyFill="1" applyBorder="1" applyAlignment="1" applyProtection="1">
      <alignment horizontal="center" vertical="center" wrapText="1"/>
    </xf>
    <xf numFmtId="0" fontId="11" fillId="7" borderId="11" xfId="2" applyFont="1" applyFill="1" applyBorder="1" applyAlignment="1" applyProtection="1">
      <alignment horizontal="center" vertical="center" wrapText="1"/>
    </xf>
    <xf numFmtId="0" fontId="11" fillId="7" borderId="161" xfId="2" applyFont="1" applyFill="1" applyBorder="1" applyAlignment="1" applyProtection="1">
      <alignment horizontal="center" vertical="center" wrapText="1"/>
    </xf>
    <xf numFmtId="0" fontId="11" fillId="7" borderId="104" xfId="2" applyFont="1" applyFill="1" applyBorder="1" applyAlignment="1" applyProtection="1">
      <alignment horizontal="center" vertical="center" wrapText="1"/>
    </xf>
    <xf numFmtId="0" fontId="11" fillId="7" borderId="32" xfId="2" applyFont="1" applyFill="1" applyBorder="1" applyAlignment="1" applyProtection="1">
      <alignment horizontal="center" vertical="center" wrapText="1"/>
    </xf>
    <xf numFmtId="3" fontId="18" fillId="7" borderId="162" xfId="2" applyNumberFormat="1" applyFont="1" applyFill="1" applyBorder="1" applyAlignment="1" applyProtection="1">
      <alignment horizontal="center" vertical="center"/>
    </xf>
    <xf numFmtId="3" fontId="18" fillId="7" borderId="163" xfId="2" applyNumberFormat="1" applyFont="1" applyFill="1" applyBorder="1" applyAlignment="1" applyProtection="1">
      <alignment horizontal="center" vertical="center"/>
    </xf>
    <xf numFmtId="3" fontId="18" fillId="7" borderId="91" xfId="2" applyNumberFormat="1" applyFont="1" applyFill="1" applyBorder="1" applyAlignment="1" applyProtection="1">
      <alignment horizontal="center" vertical="center"/>
    </xf>
    <xf numFmtId="3" fontId="18" fillId="7" borderId="158" xfId="2" applyNumberFormat="1" applyFont="1" applyFill="1" applyBorder="1" applyAlignment="1" applyProtection="1">
      <alignment horizontal="center" vertical="center"/>
    </xf>
    <xf numFmtId="3" fontId="18" fillId="7" borderId="89" xfId="2" applyNumberFormat="1" applyFont="1" applyFill="1" applyBorder="1" applyAlignment="1" applyProtection="1">
      <alignment horizontal="center" vertical="center"/>
    </xf>
    <xf numFmtId="3" fontId="18" fillId="7" borderId="164" xfId="2" applyNumberFormat="1" applyFont="1" applyFill="1" applyBorder="1" applyAlignment="1" applyProtection="1">
      <alignment horizontal="center" vertical="center"/>
    </xf>
    <xf numFmtId="3" fontId="18" fillId="7" borderId="165" xfId="2" applyNumberFormat="1" applyFont="1" applyFill="1" applyBorder="1" applyAlignment="1" applyProtection="1">
      <alignment horizontal="center" vertical="center"/>
    </xf>
    <xf numFmtId="3" fontId="18" fillId="7" borderId="144" xfId="2" applyNumberFormat="1" applyFont="1" applyFill="1" applyBorder="1" applyAlignment="1" applyProtection="1">
      <alignment horizontal="center" vertical="center"/>
    </xf>
    <xf numFmtId="3" fontId="18" fillId="7" borderId="91" xfId="2" applyNumberFormat="1" applyFont="1" applyFill="1" applyBorder="1" applyAlignment="1" applyProtection="1">
      <alignment horizontal="center"/>
    </xf>
    <xf numFmtId="3" fontId="18" fillId="7" borderId="158" xfId="2" applyNumberFormat="1" applyFont="1" applyFill="1" applyBorder="1" applyAlignment="1" applyProtection="1">
      <alignment horizontal="center"/>
    </xf>
    <xf numFmtId="0" fontId="11" fillId="6" borderId="7" xfId="2" applyFont="1" applyFill="1" applyBorder="1" applyAlignment="1" applyProtection="1">
      <alignment horizontal="center" vertical="center" wrapText="1"/>
    </xf>
    <xf numFmtId="0" fontId="11" fillId="6" borderId="10" xfId="2" applyFont="1" applyFill="1" applyBorder="1" applyAlignment="1" applyProtection="1">
      <alignment horizontal="center" vertical="center" wrapText="1"/>
    </xf>
    <xf numFmtId="0" fontId="11" fillId="6" borderId="9" xfId="2" applyFont="1" applyFill="1" applyBorder="1" applyAlignment="1" applyProtection="1">
      <alignment horizontal="center" vertical="center" wrapText="1"/>
    </xf>
    <xf numFmtId="177" fontId="11" fillId="6" borderId="43" xfId="2" applyNumberFormat="1" applyFont="1" applyFill="1" applyBorder="1" applyAlignment="1" applyProtection="1">
      <alignment horizontal="center"/>
    </xf>
    <xf numFmtId="177" fontId="11" fillId="6" borderId="74" xfId="2" applyNumberFormat="1" applyFont="1" applyFill="1" applyBorder="1" applyAlignment="1" applyProtection="1">
      <alignment horizontal="center"/>
    </xf>
    <xf numFmtId="177" fontId="11" fillId="6" borderId="39" xfId="2" applyNumberFormat="1" applyFont="1" applyFill="1" applyBorder="1" applyAlignment="1" applyProtection="1">
      <alignment horizontal="center"/>
    </xf>
    <xf numFmtId="177" fontId="11" fillId="6" borderId="72" xfId="2" applyNumberFormat="1" applyFont="1" applyFill="1" applyBorder="1" applyAlignment="1" applyProtection="1">
      <alignment horizontal="center"/>
    </xf>
    <xf numFmtId="177" fontId="11" fillId="6" borderId="128" xfId="2" applyNumberFormat="1" applyFont="1" applyFill="1" applyBorder="1" applyAlignment="1" applyProtection="1">
      <alignment horizontal="center"/>
    </xf>
    <xf numFmtId="177" fontId="11" fillId="6" borderId="65" xfId="2" applyNumberFormat="1" applyFont="1" applyFill="1" applyBorder="1" applyAlignment="1" applyProtection="1">
      <alignment horizontal="center"/>
    </xf>
    <xf numFmtId="3" fontId="18" fillId="6" borderId="91" xfId="2" applyNumberFormat="1" applyFont="1" applyFill="1" applyBorder="1" applyAlignment="1" applyProtection="1">
      <alignment horizontal="center"/>
    </xf>
    <xf numFmtId="3" fontId="18" fillId="6" borderId="158" xfId="2" applyNumberFormat="1" applyFont="1" applyFill="1" applyBorder="1" applyAlignment="1" applyProtection="1">
      <alignment horizontal="center"/>
    </xf>
    <xf numFmtId="3" fontId="18" fillId="6" borderId="157" xfId="2" applyNumberFormat="1" applyFont="1" applyFill="1" applyBorder="1" applyAlignment="1" applyProtection="1">
      <alignment horizontal="center"/>
    </xf>
    <xf numFmtId="3" fontId="18" fillId="6" borderId="153" xfId="2" applyNumberFormat="1" applyFont="1" applyFill="1" applyBorder="1" applyAlignment="1" applyProtection="1">
      <alignment horizontal="center"/>
    </xf>
    <xf numFmtId="3" fontId="18" fillId="7" borderId="157" xfId="2" applyNumberFormat="1" applyFont="1" applyFill="1" applyBorder="1" applyAlignment="1" applyProtection="1">
      <alignment horizontal="center"/>
    </xf>
    <xf numFmtId="3" fontId="18" fillId="7" borderId="153" xfId="2" applyNumberFormat="1" applyFont="1" applyFill="1" applyBorder="1" applyAlignment="1" applyProtection="1">
      <alignment horizontal="center"/>
    </xf>
    <xf numFmtId="3" fontId="18" fillId="2" borderId="18" xfId="1" applyNumberFormat="1" applyFont="1" applyFill="1" applyBorder="1" applyAlignment="1" applyProtection="1">
      <alignment horizontal="center" vertical="center"/>
      <protection locked="0"/>
    </xf>
    <xf numFmtId="3" fontId="18" fillId="2" borderId="17" xfId="1" applyNumberFormat="1" applyFont="1" applyFill="1" applyBorder="1" applyAlignment="1" applyProtection="1">
      <alignment horizontal="center" vertical="center"/>
      <protection locked="0"/>
    </xf>
    <xf numFmtId="3" fontId="18" fillId="2" borderId="5" xfId="1" applyNumberFormat="1" applyFont="1" applyFill="1" applyBorder="1" applyAlignment="1" applyProtection="1">
      <alignment horizontal="center" vertical="center"/>
      <protection locked="0"/>
    </xf>
    <xf numFmtId="0" fontId="18" fillId="0" borderId="20" xfId="2" applyFont="1" applyBorder="1" applyAlignment="1" applyProtection="1">
      <alignment horizontal="center" vertical="center"/>
    </xf>
    <xf numFmtId="0" fontId="11" fillId="5" borderId="15" xfId="2" applyFont="1" applyFill="1" applyBorder="1" applyAlignment="1" applyProtection="1">
      <alignment horizontal="center" vertical="center" wrapText="1"/>
    </xf>
    <xf numFmtId="0" fontId="11" fillId="5" borderId="139" xfId="2" applyFont="1" applyFill="1" applyBorder="1" applyAlignment="1" applyProtection="1">
      <alignment horizontal="center" vertical="center" wrapText="1"/>
    </xf>
    <xf numFmtId="0" fontId="11" fillId="5" borderId="143" xfId="2" applyFont="1" applyFill="1" applyBorder="1" applyAlignment="1" applyProtection="1">
      <alignment horizontal="center" vertical="center" wrapText="1"/>
    </xf>
    <xf numFmtId="3" fontId="18" fillId="6" borderId="82" xfId="2" applyNumberFormat="1" applyFont="1" applyFill="1" applyBorder="1" applyAlignment="1" applyProtection="1">
      <alignment horizontal="center"/>
    </xf>
    <xf numFmtId="3" fontId="18" fillId="6" borderId="121" xfId="2" applyNumberFormat="1" applyFont="1" applyFill="1" applyBorder="1" applyAlignment="1" applyProtection="1">
      <alignment horizontal="center"/>
    </xf>
    <xf numFmtId="0" fontId="18" fillId="0" borderId="28" xfId="2" applyFont="1" applyBorder="1" applyAlignment="1" applyProtection="1">
      <alignment horizontal="center" vertical="center"/>
    </xf>
    <xf numFmtId="0" fontId="18" fillId="0" borderId="18" xfId="2" applyFont="1" applyFill="1" applyBorder="1" applyAlignment="1" applyProtection="1">
      <alignment horizontal="center" vertical="center"/>
    </xf>
    <xf numFmtId="0" fontId="18" fillId="0" borderId="17" xfId="2" applyFont="1" applyFill="1" applyBorder="1" applyAlignment="1" applyProtection="1">
      <alignment horizontal="center" vertical="center"/>
    </xf>
    <xf numFmtId="0" fontId="11" fillId="0" borderId="120" xfId="2" applyFont="1" applyFill="1" applyBorder="1" applyAlignment="1" applyProtection="1">
      <alignment horizontal="center" vertical="center" wrapText="1"/>
    </xf>
    <xf numFmtId="0" fontId="18" fillId="0" borderId="20" xfId="2" applyFont="1" applyFill="1" applyBorder="1" applyAlignment="1" applyProtection="1">
      <alignment horizontal="left" vertical="center" wrapText="1"/>
    </xf>
    <xf numFmtId="3" fontId="18" fillId="0" borderId="5" xfId="2" applyNumberFormat="1" applyFont="1" applyBorder="1" applyAlignment="1" applyProtection="1">
      <alignment horizontal="center" vertical="center"/>
      <protection locked="0"/>
    </xf>
    <xf numFmtId="3" fontId="18" fillId="2" borderId="14" xfId="2" applyNumberFormat="1" applyFont="1" applyFill="1" applyBorder="1" applyAlignment="1" applyProtection="1">
      <alignment horizontal="center" vertical="center"/>
      <protection locked="0"/>
    </xf>
    <xf numFmtId="3" fontId="18" fillId="2" borderId="6" xfId="2" applyNumberFormat="1" applyFont="1" applyFill="1" applyBorder="1" applyAlignment="1" applyProtection="1">
      <alignment horizontal="center" vertical="center"/>
      <protection locked="0"/>
    </xf>
    <xf numFmtId="0" fontId="18" fillId="0" borderId="22" xfId="2" applyFont="1" applyFill="1" applyBorder="1" applyAlignment="1" applyProtection="1">
      <alignment horizontal="center" vertical="center"/>
    </xf>
    <xf numFmtId="3" fontId="18" fillId="0" borderId="78" xfId="2" applyNumberFormat="1" applyFont="1" applyFill="1" applyBorder="1" applyAlignment="1" applyProtection="1">
      <alignment horizontal="center" vertical="center"/>
    </xf>
    <xf numFmtId="3" fontId="18" fillId="0" borderId="2" xfId="2" applyNumberFormat="1" applyFont="1" applyFill="1" applyBorder="1" applyAlignment="1" applyProtection="1">
      <alignment horizontal="center" vertical="center"/>
    </xf>
    <xf numFmtId="3" fontId="18" fillId="0" borderId="35" xfId="2" applyNumberFormat="1" applyFont="1" applyFill="1" applyBorder="1" applyAlignment="1" applyProtection="1">
      <alignment horizontal="center" vertical="center"/>
    </xf>
    <xf numFmtId="3" fontId="24" fillId="0" borderId="172" xfId="2" applyNumberFormat="1" applyFont="1" applyBorder="1" applyAlignment="1" applyProtection="1">
      <alignment horizontal="center" vertical="center"/>
    </xf>
    <xf numFmtId="3" fontId="24" fillId="0" borderId="37" xfId="2" applyNumberFormat="1" applyFont="1" applyBorder="1" applyAlignment="1" applyProtection="1">
      <alignment horizontal="center" vertical="center"/>
    </xf>
    <xf numFmtId="3" fontId="24" fillId="0" borderId="33" xfId="2" applyNumberFormat="1" applyFont="1" applyBorder="1" applyAlignment="1" applyProtection="1">
      <alignment horizontal="center" vertical="center"/>
    </xf>
    <xf numFmtId="0" fontId="5" fillId="2" borderId="133" xfId="2" applyFont="1" applyFill="1" applyBorder="1" applyAlignment="1" applyProtection="1">
      <alignment horizontal="center" vertical="center" wrapText="1"/>
      <protection locked="0"/>
    </xf>
    <xf numFmtId="0" fontId="5" fillId="2" borderId="39" xfId="2" applyFont="1" applyFill="1" applyBorder="1" applyAlignment="1" applyProtection="1">
      <alignment horizontal="center" vertical="center" wrapText="1"/>
      <protection locked="0"/>
    </xf>
    <xf numFmtId="0" fontId="5" fillId="2" borderId="36" xfId="2" applyFont="1" applyFill="1" applyBorder="1" applyAlignment="1" applyProtection="1">
      <alignment horizontal="center" vertical="center" wrapText="1"/>
      <protection locked="0"/>
    </xf>
    <xf numFmtId="0" fontId="25" fillId="2" borderId="78" xfId="2" applyFont="1" applyFill="1" applyBorder="1" applyAlignment="1" applyProtection="1">
      <alignment horizontal="center" vertical="center" wrapText="1"/>
      <protection locked="0"/>
    </xf>
    <xf numFmtId="0" fontId="25" fillId="2" borderId="2" xfId="2" applyFont="1" applyFill="1" applyBorder="1" applyAlignment="1" applyProtection="1">
      <alignment horizontal="center" vertical="center" wrapText="1"/>
      <protection locked="0"/>
    </xf>
    <xf numFmtId="0" fontId="25" fillId="2" borderId="35" xfId="2" applyFont="1" applyFill="1" applyBorder="1" applyAlignment="1" applyProtection="1">
      <alignment horizontal="center" vertical="center" wrapText="1"/>
      <protection locked="0"/>
    </xf>
    <xf numFmtId="3" fontId="18" fillId="2" borderId="78" xfId="2" applyNumberFormat="1" applyFont="1" applyFill="1" applyBorder="1" applyAlignment="1" applyProtection="1">
      <alignment horizontal="center" vertical="center" wrapText="1"/>
      <protection locked="0"/>
    </xf>
    <xf numFmtId="3" fontId="18" fillId="2" borderId="2" xfId="2" applyNumberFormat="1" applyFont="1" applyFill="1" applyBorder="1" applyAlignment="1" applyProtection="1">
      <alignment horizontal="center" vertical="center" wrapText="1"/>
      <protection locked="0"/>
    </xf>
    <xf numFmtId="3" fontId="18" fillId="2" borderId="35" xfId="2" applyNumberFormat="1" applyFont="1" applyFill="1" applyBorder="1" applyAlignment="1" applyProtection="1">
      <alignment horizontal="center" vertical="center" wrapText="1"/>
      <protection locked="0"/>
    </xf>
    <xf numFmtId="3" fontId="18" fillId="0" borderId="78" xfId="4" applyNumberFormat="1" applyFont="1" applyFill="1" applyBorder="1" applyAlignment="1" applyProtection="1">
      <alignment horizontal="center" vertical="center"/>
    </xf>
    <xf numFmtId="3" fontId="18" fillId="0" borderId="2" xfId="4" applyNumberFormat="1" applyFont="1" applyFill="1" applyBorder="1" applyAlignment="1" applyProtection="1">
      <alignment horizontal="center" vertical="center"/>
    </xf>
    <xf numFmtId="3" fontId="18" fillId="0" borderId="35" xfId="4" applyNumberFormat="1" applyFont="1" applyFill="1" applyBorder="1" applyAlignment="1" applyProtection="1">
      <alignment horizontal="center" vertical="center"/>
    </xf>
    <xf numFmtId="0" fontId="5" fillId="2" borderId="43" xfId="2" applyFont="1" applyFill="1" applyBorder="1" applyAlignment="1" applyProtection="1">
      <alignment horizontal="center" vertical="center" wrapText="1"/>
      <protection locked="0"/>
    </xf>
    <xf numFmtId="0" fontId="25" fillId="2" borderId="79" xfId="2" applyFont="1" applyFill="1" applyBorder="1" applyAlignment="1" applyProtection="1">
      <alignment horizontal="center" vertical="center" wrapText="1"/>
      <protection locked="0"/>
    </xf>
    <xf numFmtId="3" fontId="18" fillId="2" borderId="79" xfId="2" applyNumberFormat="1" applyFont="1" applyFill="1" applyBorder="1" applyAlignment="1" applyProtection="1">
      <alignment horizontal="center" vertical="center" wrapText="1"/>
      <protection locked="0"/>
    </xf>
    <xf numFmtId="3" fontId="18" fillId="0" borderId="79" xfId="4" applyNumberFormat="1" applyFont="1" applyFill="1" applyBorder="1" applyAlignment="1" applyProtection="1">
      <alignment horizontal="center" vertical="center"/>
    </xf>
    <xf numFmtId="3" fontId="18" fillId="0" borderId="79" xfId="2" applyNumberFormat="1" applyFont="1" applyFill="1" applyBorder="1" applyAlignment="1" applyProtection="1">
      <alignment horizontal="center" vertical="center"/>
    </xf>
    <xf numFmtId="3" fontId="24" fillId="0" borderId="40" xfId="2" applyNumberFormat="1" applyFont="1" applyBorder="1" applyAlignment="1" applyProtection="1">
      <alignment horizontal="center" vertical="center"/>
    </xf>
    <xf numFmtId="0" fontId="5" fillId="0" borderId="133" xfId="2" applyFont="1" applyBorder="1" applyAlignment="1" applyProtection="1">
      <alignment horizontal="center" vertical="center"/>
    </xf>
    <xf numFmtId="0" fontId="5" fillId="0" borderId="39" xfId="2" applyFont="1" applyBorder="1" applyAlignment="1" applyProtection="1">
      <alignment horizontal="center" vertical="center"/>
    </xf>
    <xf numFmtId="0" fontId="5" fillId="0" borderId="36" xfId="2" applyFont="1" applyBorder="1" applyAlignment="1" applyProtection="1">
      <alignment horizontal="center" vertical="center"/>
    </xf>
    <xf numFmtId="0" fontId="25" fillId="0" borderId="78" xfId="2" applyFont="1" applyBorder="1" applyAlignment="1" applyProtection="1">
      <alignment horizontal="center" vertical="center" wrapText="1"/>
    </xf>
    <xf numFmtId="0" fontId="25" fillId="0" borderId="2" xfId="2" applyFont="1" applyBorder="1" applyAlignment="1" applyProtection="1">
      <alignment horizontal="center" vertical="center" wrapText="1"/>
    </xf>
    <xf numFmtId="0" fontId="25" fillId="0" borderId="35" xfId="2" applyFont="1" applyBorder="1" applyAlignment="1" applyProtection="1">
      <alignment horizontal="center" vertical="center" wrapText="1"/>
    </xf>
    <xf numFmtId="3" fontId="18" fillId="0" borderId="78" xfId="2" applyNumberFormat="1" applyFont="1" applyBorder="1" applyAlignment="1" applyProtection="1">
      <alignment horizontal="center" vertical="center"/>
    </xf>
    <xf numFmtId="3" fontId="18" fillId="0" borderId="2" xfId="2" applyNumberFormat="1" applyFont="1" applyBorder="1" applyAlignment="1" applyProtection="1">
      <alignment horizontal="center" vertical="center"/>
    </xf>
    <xf numFmtId="3" fontId="18" fillId="0" borderId="35" xfId="2" applyNumberFormat="1" applyFont="1" applyBorder="1" applyAlignment="1" applyProtection="1">
      <alignment horizontal="center" vertical="center"/>
    </xf>
    <xf numFmtId="3" fontId="24" fillId="0" borderId="173" xfId="2" applyNumberFormat="1" applyFont="1" applyBorder="1" applyAlignment="1" applyProtection="1">
      <alignment horizontal="center" vertical="center"/>
    </xf>
    <xf numFmtId="3" fontId="24" fillId="0" borderId="174" xfId="2" applyNumberFormat="1" applyFont="1" applyBorder="1" applyAlignment="1" applyProtection="1">
      <alignment horizontal="center" vertical="center"/>
    </xf>
    <xf numFmtId="3" fontId="24" fillId="0" borderId="102" xfId="2" applyNumberFormat="1" applyFont="1" applyBorder="1" applyAlignment="1" applyProtection="1">
      <alignment horizontal="center" vertical="center"/>
    </xf>
    <xf numFmtId="3" fontId="18" fillId="0" borderId="42" xfId="2" applyNumberFormat="1" applyFont="1" applyFill="1" applyBorder="1" applyAlignment="1" applyProtection="1">
      <alignment horizontal="center" vertical="center"/>
    </xf>
    <xf numFmtId="3" fontId="24" fillId="0" borderId="178" xfId="2" applyNumberFormat="1" applyFont="1" applyBorder="1" applyAlignment="1" applyProtection="1">
      <alignment horizontal="center" vertical="center"/>
    </xf>
    <xf numFmtId="0" fontId="5" fillId="0" borderId="133" xfId="2" applyFont="1" applyBorder="1" applyAlignment="1" applyProtection="1">
      <alignment horizontal="center" vertical="center" wrapText="1"/>
    </xf>
    <xf numFmtId="0" fontId="5" fillId="0" borderId="181" xfId="2" applyFont="1" applyBorder="1" applyAlignment="1" applyProtection="1">
      <alignment horizontal="center" vertical="center" wrapText="1"/>
    </xf>
    <xf numFmtId="0" fontId="5" fillId="0" borderId="39" xfId="2" applyFont="1" applyBorder="1" applyAlignment="1" applyProtection="1">
      <alignment horizontal="center" vertical="center" wrapText="1"/>
    </xf>
    <xf numFmtId="0" fontId="5" fillId="0" borderId="140" xfId="2" applyFont="1" applyBorder="1" applyAlignment="1" applyProtection="1">
      <alignment horizontal="center" vertical="center" wrapText="1"/>
    </xf>
    <xf numFmtId="0" fontId="25" fillId="0" borderId="78" xfId="2" applyFont="1" applyFill="1" applyBorder="1" applyAlignment="1" applyProtection="1">
      <alignment horizontal="center" vertical="center" wrapText="1"/>
    </xf>
    <xf numFmtId="0" fontId="25" fillId="0" borderId="42" xfId="2" applyFont="1" applyFill="1" applyBorder="1" applyAlignment="1" applyProtection="1">
      <alignment horizontal="center" vertical="center" wrapText="1"/>
    </xf>
    <xf numFmtId="0" fontId="25" fillId="0" borderId="2" xfId="2" applyFont="1" applyFill="1" applyBorder="1" applyAlignment="1" applyProtection="1">
      <alignment horizontal="center" vertical="center" wrapText="1"/>
    </xf>
    <xf numFmtId="0" fontId="25" fillId="0" borderId="80" xfId="2" applyFont="1" applyFill="1" applyBorder="1" applyAlignment="1" applyProtection="1">
      <alignment horizontal="center" vertical="center" wrapText="1"/>
    </xf>
    <xf numFmtId="3" fontId="18" fillId="0" borderId="42" xfId="2" applyNumberFormat="1" applyFont="1" applyBorder="1" applyAlignment="1" applyProtection="1">
      <alignment horizontal="center" vertical="center"/>
    </xf>
    <xf numFmtId="3" fontId="18" fillId="0" borderId="80" xfId="2" applyNumberFormat="1" applyFont="1" applyBorder="1" applyAlignment="1" applyProtection="1">
      <alignment horizontal="center" vertical="center"/>
    </xf>
    <xf numFmtId="3" fontId="18" fillId="0" borderId="42" xfId="4" applyNumberFormat="1" applyFont="1" applyFill="1" applyBorder="1" applyAlignment="1" applyProtection="1">
      <alignment horizontal="center" vertical="center"/>
    </xf>
    <xf numFmtId="0" fontId="25" fillId="0" borderId="42" xfId="2" applyFont="1" applyBorder="1" applyAlignment="1" applyProtection="1">
      <alignment horizontal="center" vertical="center" wrapText="1"/>
    </xf>
    <xf numFmtId="0" fontId="5" fillId="0" borderId="181" xfId="2" applyFont="1" applyBorder="1" applyAlignment="1" applyProtection="1">
      <alignment horizontal="center" vertical="center"/>
    </xf>
    <xf numFmtId="3" fontId="24" fillId="0" borderId="179" xfId="2" applyNumberFormat="1" applyFont="1" applyBorder="1" applyAlignment="1" applyProtection="1">
      <alignment horizontal="center" vertical="center"/>
    </xf>
    <xf numFmtId="3" fontId="24" fillId="0" borderId="94" xfId="2" applyNumberFormat="1" applyFont="1" applyBorder="1" applyAlignment="1" applyProtection="1">
      <alignment horizontal="center" vertical="center"/>
    </xf>
    <xf numFmtId="0" fontId="5" fillId="0" borderId="180" xfId="2" applyFont="1" applyBorder="1" applyAlignment="1" applyProtection="1">
      <alignment horizontal="center" vertical="center" wrapText="1"/>
    </xf>
    <xf numFmtId="0" fontId="5" fillId="0" borderId="112" xfId="2" applyFont="1" applyBorder="1" applyAlignment="1" applyProtection="1">
      <alignment horizontal="center" vertical="center" wrapText="1"/>
    </xf>
    <xf numFmtId="0" fontId="5" fillId="0" borderId="176" xfId="2" applyFont="1" applyBorder="1" applyAlignment="1" applyProtection="1">
      <alignment horizontal="center" vertical="center" wrapText="1"/>
    </xf>
    <xf numFmtId="0" fontId="5" fillId="0" borderId="104" xfId="2" applyFont="1" applyBorder="1" applyAlignment="1" applyProtection="1">
      <alignment horizontal="center" vertical="center" wrapText="1"/>
    </xf>
    <xf numFmtId="0" fontId="5" fillId="0" borderId="160" xfId="2" applyFont="1" applyBorder="1" applyAlignment="1" applyProtection="1">
      <alignment horizontal="center" vertical="center" wrapText="1"/>
    </xf>
    <xf numFmtId="0" fontId="5" fillId="0" borderId="107" xfId="2" applyFont="1" applyBorder="1" applyAlignment="1" applyProtection="1">
      <alignment horizontal="center" vertical="center" wrapText="1"/>
    </xf>
    <xf numFmtId="3" fontId="18" fillId="0" borderId="132" xfId="4" applyNumberFormat="1" applyFont="1" applyFill="1" applyBorder="1" applyAlignment="1" applyProtection="1">
      <alignment horizontal="center" vertical="center"/>
    </xf>
    <xf numFmtId="3" fontId="18" fillId="0" borderId="122" xfId="4" applyNumberFormat="1" applyFont="1" applyFill="1" applyBorder="1" applyAlignment="1" applyProtection="1">
      <alignment horizontal="center" vertical="center"/>
    </xf>
    <xf numFmtId="3" fontId="18" fillId="0" borderId="86" xfId="4" applyNumberFormat="1" applyFont="1" applyFill="1" applyBorder="1" applyAlignment="1" applyProtection="1">
      <alignment horizontal="center" vertical="center"/>
    </xf>
    <xf numFmtId="3" fontId="24" fillId="0" borderId="165" xfId="2" applyNumberFormat="1" applyFont="1" applyBorder="1" applyAlignment="1" applyProtection="1">
      <alignment horizontal="center" vertical="center"/>
    </xf>
    <xf numFmtId="3" fontId="18" fillId="0" borderId="132" xfId="2" applyNumberFormat="1" applyFont="1" applyFill="1" applyBorder="1" applyAlignment="1" applyProtection="1">
      <alignment horizontal="center" vertical="center"/>
    </xf>
    <xf numFmtId="3" fontId="18" fillId="0" borderId="122" xfId="2" applyNumberFormat="1" applyFont="1" applyFill="1" applyBorder="1" applyAlignment="1" applyProtection="1">
      <alignment horizontal="center" vertical="center"/>
    </xf>
    <xf numFmtId="0" fontId="25" fillId="0" borderId="132" xfId="2" applyFont="1" applyFill="1" applyBorder="1" applyAlignment="1" applyProtection="1">
      <alignment horizontal="center" vertical="center" wrapText="1"/>
    </xf>
    <xf numFmtId="0" fontId="25" fillId="0" borderId="122" xfId="2" applyFont="1" applyFill="1" applyBorder="1" applyAlignment="1" applyProtection="1">
      <alignment horizontal="center" vertical="center" wrapText="1"/>
    </xf>
    <xf numFmtId="0" fontId="25" fillId="0" borderId="86" xfId="2" applyFont="1" applyFill="1" applyBorder="1" applyAlignment="1" applyProtection="1">
      <alignment horizontal="center" vertical="center" wrapText="1"/>
    </xf>
    <xf numFmtId="3" fontId="18" fillId="0" borderId="132" xfId="2" applyNumberFormat="1" applyFont="1" applyBorder="1" applyAlignment="1" applyProtection="1">
      <alignment horizontal="center" vertical="center"/>
    </xf>
    <xf numFmtId="3" fontId="18" fillId="0" borderId="122" xfId="2" applyNumberFormat="1" applyFont="1" applyBorder="1" applyAlignment="1" applyProtection="1">
      <alignment horizontal="center" vertical="center"/>
    </xf>
    <xf numFmtId="0" fontId="25" fillId="0" borderId="79" xfId="2" applyFont="1" applyBorder="1" applyAlignment="1" applyProtection="1">
      <alignment horizontal="center" vertical="center" wrapText="1"/>
    </xf>
    <xf numFmtId="3" fontId="18" fillId="0" borderId="79" xfId="2" applyNumberFormat="1" applyFont="1" applyBorder="1" applyAlignment="1" applyProtection="1">
      <alignment horizontal="center" vertical="center"/>
    </xf>
    <xf numFmtId="3" fontId="18" fillId="0" borderId="86" xfId="2" applyNumberFormat="1" applyFont="1" applyBorder="1" applyAlignment="1" applyProtection="1">
      <alignment horizontal="center" vertical="center"/>
    </xf>
    <xf numFmtId="0" fontId="27" fillId="0" borderId="0" xfId="2" applyFont="1" applyBorder="1" applyAlignment="1" applyProtection="1">
      <alignment wrapText="1"/>
    </xf>
    <xf numFmtId="0" fontId="18" fillId="0" borderId="0" xfId="2" applyFont="1" applyAlignment="1" applyProtection="1">
      <alignment wrapText="1"/>
    </xf>
    <xf numFmtId="0" fontId="5" fillId="0" borderId="175" xfId="2" applyFont="1" applyBorder="1" applyAlignment="1" applyProtection="1">
      <alignment horizontal="center" vertical="center" wrapText="1"/>
    </xf>
    <xf numFmtId="0" fontId="18" fillId="0" borderId="177" xfId="2" applyFont="1" applyBorder="1" applyAlignment="1" applyProtection="1">
      <alignment horizontal="center" vertical="center" wrapText="1"/>
    </xf>
    <xf numFmtId="0" fontId="18" fillId="0" borderId="96" xfId="2" applyFont="1" applyBorder="1" applyAlignment="1" applyProtection="1">
      <alignment horizontal="center" vertical="center" wrapText="1"/>
    </xf>
    <xf numFmtId="0" fontId="5" fillId="0" borderId="43" xfId="2" applyFont="1" applyBorder="1" applyAlignment="1" applyProtection="1">
      <alignment horizontal="center" vertical="center" wrapText="1"/>
    </xf>
    <xf numFmtId="0" fontId="5" fillId="0" borderId="36" xfId="2" applyFont="1" applyBorder="1" applyAlignment="1" applyProtection="1">
      <alignment horizontal="center" vertical="center" wrapText="1"/>
    </xf>
    <xf numFmtId="3" fontId="18" fillId="0" borderId="86" xfId="2" applyNumberFormat="1" applyFont="1" applyFill="1" applyBorder="1" applyAlignment="1" applyProtection="1">
      <alignment horizontal="center" vertical="center"/>
    </xf>
    <xf numFmtId="3" fontId="18" fillId="0" borderId="59" xfId="4" applyNumberFormat="1" applyFont="1" applyFill="1" applyBorder="1" applyAlignment="1" applyProtection="1">
      <alignment horizontal="center" vertical="center"/>
    </xf>
    <xf numFmtId="3" fontId="18" fillId="0" borderId="59" xfId="2" applyNumberFormat="1" applyFont="1" applyFill="1" applyBorder="1" applyAlignment="1" applyProtection="1">
      <alignment horizontal="center" vertical="center"/>
    </xf>
    <xf numFmtId="3" fontId="24" fillId="0" borderId="155" xfId="2" applyNumberFormat="1" applyFont="1" applyBorder="1" applyAlignment="1" applyProtection="1">
      <alignment horizontal="center" vertical="center"/>
    </xf>
    <xf numFmtId="0" fontId="5" fillId="0" borderId="4" xfId="2" applyFont="1" applyBorder="1" applyAlignment="1" applyProtection="1">
      <alignment horizontal="left" wrapText="1"/>
    </xf>
    <xf numFmtId="0" fontId="5" fillId="2" borderId="128" xfId="2" applyFont="1" applyFill="1" applyBorder="1" applyAlignment="1" applyProtection="1">
      <alignment horizontal="center" vertical="center" wrapText="1"/>
      <protection locked="0"/>
    </xf>
    <xf numFmtId="0" fontId="25" fillId="2" borderId="59" xfId="2" applyFont="1" applyFill="1" applyBorder="1" applyAlignment="1" applyProtection="1">
      <alignment horizontal="center" vertical="center" wrapText="1"/>
      <protection locked="0"/>
    </xf>
    <xf numFmtId="3" fontId="18" fillId="2" borderId="59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2" applyFont="1" applyBorder="1" applyAlignment="1" applyProtection="1">
      <alignment horizontal="left"/>
    </xf>
    <xf numFmtId="0" fontId="18" fillId="0" borderId="0" xfId="2" applyFont="1" applyBorder="1" applyProtection="1"/>
    <xf numFmtId="0" fontId="11" fillId="0" borderId="0" xfId="2" applyFont="1" applyBorder="1" applyAlignment="1" applyProtection="1">
      <alignment horizontal="left" wrapText="1"/>
    </xf>
    <xf numFmtId="179" fontId="18" fillId="0" borderId="55" xfId="2" applyNumberFormat="1" applyFont="1" applyBorder="1" applyAlignment="1">
      <alignment horizontal="right" vertical="center"/>
    </xf>
    <xf numFmtId="179" fontId="18" fillId="0" borderId="120" xfId="2" applyNumberFormat="1" applyFont="1" applyBorder="1" applyAlignment="1">
      <alignment horizontal="right" vertical="center"/>
    </xf>
    <xf numFmtId="0" fontId="11" fillId="8" borderId="25" xfId="2" applyFont="1" applyFill="1" applyBorder="1" applyAlignment="1">
      <alignment horizontal="center" vertical="center" wrapText="1"/>
    </xf>
    <xf numFmtId="0" fontId="11" fillId="8" borderId="188" xfId="2" applyFont="1" applyFill="1" applyBorder="1" applyAlignment="1">
      <alignment horizontal="center" vertical="center" wrapText="1"/>
    </xf>
    <xf numFmtId="179" fontId="18" fillId="0" borderId="169" xfId="2" applyNumberFormat="1" applyFont="1" applyBorder="1" applyAlignment="1">
      <alignment horizontal="right" vertical="center"/>
    </xf>
    <xf numFmtId="179" fontId="18" fillId="0" borderId="182" xfId="2" applyNumberFormat="1" applyFont="1" applyFill="1" applyBorder="1" applyAlignment="1">
      <alignment horizontal="right" vertical="center"/>
    </xf>
    <xf numFmtId="179" fontId="18" fillId="0" borderId="75" xfId="2" applyNumberFormat="1" applyFont="1" applyFill="1" applyBorder="1" applyAlignment="1">
      <alignment horizontal="right" vertical="center"/>
    </xf>
    <xf numFmtId="179" fontId="18" fillId="0" borderId="68" xfId="2" applyNumberFormat="1" applyFont="1" applyFill="1" applyBorder="1" applyAlignment="1">
      <alignment horizontal="right" vertical="center"/>
    </xf>
    <xf numFmtId="179" fontId="18" fillId="0" borderId="123" xfId="2" applyNumberFormat="1" applyFont="1" applyFill="1" applyBorder="1" applyAlignment="1">
      <alignment horizontal="right" vertical="center"/>
    </xf>
    <xf numFmtId="179" fontId="18" fillId="0" borderId="117" xfId="2" applyNumberFormat="1" applyFont="1" applyBorder="1" applyAlignment="1">
      <alignment horizontal="right" vertical="center"/>
    </xf>
    <xf numFmtId="0" fontId="11" fillId="8" borderId="17" xfId="2" applyFont="1" applyFill="1" applyBorder="1" applyAlignment="1">
      <alignment horizontal="center" vertical="center" wrapText="1"/>
    </xf>
    <xf numFmtId="0" fontId="11" fillId="8" borderId="189" xfId="2" applyFont="1" applyFill="1" applyBorder="1" applyAlignment="1">
      <alignment horizontal="center" vertical="center" wrapText="1"/>
    </xf>
    <xf numFmtId="0" fontId="11" fillId="8" borderId="111" xfId="2" applyFont="1" applyFill="1" applyBorder="1" applyAlignment="1">
      <alignment horizontal="center" vertical="center" wrapText="1"/>
    </xf>
    <xf numFmtId="0" fontId="11" fillId="8" borderId="144" xfId="2" applyFont="1" applyFill="1" applyBorder="1" applyAlignment="1">
      <alignment horizontal="center" vertical="center" wrapText="1"/>
    </xf>
    <xf numFmtId="178" fontId="23" fillId="5" borderId="141" xfId="2" applyNumberFormat="1" applyFont="1" applyFill="1" applyBorder="1" applyAlignment="1"/>
    <xf numFmtId="178" fontId="18" fillId="0" borderId="144" xfId="2" applyNumberFormat="1" applyFont="1" applyBorder="1" applyAlignment="1"/>
    <xf numFmtId="0" fontId="5" fillId="0" borderId="186" xfId="2" applyFont="1" applyBorder="1" applyAlignment="1">
      <alignment horizontal="left" vertical="center" wrapText="1"/>
    </xf>
    <xf numFmtId="0" fontId="5" fillId="0" borderId="187" xfId="2" applyFont="1" applyBorder="1" applyAlignment="1">
      <alignment horizontal="left" vertical="center" wrapText="1"/>
    </xf>
    <xf numFmtId="0" fontId="5" fillId="0" borderId="22" xfId="2" applyFont="1" applyBorder="1" applyAlignment="1">
      <alignment horizontal="left" vertical="center"/>
    </xf>
    <xf numFmtId="0" fontId="5" fillId="0" borderId="15" xfId="2" applyFont="1" applyBorder="1" applyAlignment="1">
      <alignment horizontal="left" vertical="center"/>
    </xf>
    <xf numFmtId="9" fontId="18" fillId="2" borderId="80" xfId="4" applyFont="1" applyFill="1" applyBorder="1" applyAlignment="1" applyProtection="1">
      <alignment horizontal="center" vertical="center"/>
      <protection locked="0"/>
    </xf>
    <xf numFmtId="9" fontId="18" fillId="2" borderId="42" xfId="4" applyFont="1" applyFill="1" applyBorder="1" applyAlignment="1" applyProtection="1">
      <alignment horizontal="center" vertical="center"/>
      <protection locked="0"/>
    </xf>
    <xf numFmtId="0" fontId="11" fillId="8" borderId="15" xfId="2" applyFont="1" applyFill="1" applyBorder="1" applyAlignment="1">
      <alignment horizontal="center" vertical="center"/>
    </xf>
    <xf numFmtId="0" fontId="11" fillId="8" borderId="163" xfId="2" applyFont="1" applyFill="1" applyBorder="1" applyAlignment="1">
      <alignment horizontal="center" vertical="center"/>
    </xf>
    <xf numFmtId="0" fontId="11" fillId="8" borderId="41" xfId="2" applyFont="1" applyFill="1" applyBorder="1" applyAlignment="1">
      <alignment horizontal="center" vertical="center"/>
    </xf>
    <xf numFmtId="0" fontId="11" fillId="8" borderId="158" xfId="2" applyFont="1" applyFill="1" applyBorder="1" applyAlignment="1">
      <alignment horizontal="center" vertical="center"/>
    </xf>
    <xf numFmtId="179" fontId="18" fillId="0" borderId="185" xfId="2" applyNumberFormat="1" applyFont="1" applyBorder="1" applyAlignment="1">
      <alignment horizontal="right" vertical="center"/>
    </xf>
    <xf numFmtId="179" fontId="18" fillId="0" borderId="66" xfId="2" applyNumberFormat="1" applyFont="1" applyFill="1" applyBorder="1" applyAlignment="1">
      <alignment horizontal="right" vertical="center"/>
    </xf>
    <xf numFmtId="0" fontId="11" fillId="8" borderId="124" xfId="2" applyFont="1" applyFill="1" applyBorder="1" applyAlignment="1">
      <alignment horizontal="center"/>
    </xf>
    <xf numFmtId="0" fontId="11" fillId="8" borderId="125" xfId="2" applyFont="1" applyFill="1" applyBorder="1" applyAlignment="1">
      <alignment horizontal="center"/>
    </xf>
    <xf numFmtId="0" fontId="11" fillId="8" borderId="8" xfId="2" applyFont="1" applyFill="1" applyBorder="1" applyAlignment="1">
      <alignment horizontal="center"/>
    </xf>
    <xf numFmtId="0" fontId="11" fillId="8" borderId="159" xfId="2" applyFont="1" applyFill="1" applyBorder="1" applyAlignment="1">
      <alignment horizontal="center" vertical="center"/>
    </xf>
    <xf numFmtId="0" fontId="11" fillId="8" borderId="160" xfId="2" applyFont="1" applyFill="1" applyBorder="1" applyAlignment="1">
      <alignment horizontal="center" vertical="center"/>
    </xf>
    <xf numFmtId="0" fontId="11" fillId="8" borderId="107" xfId="2" applyFont="1" applyFill="1" applyBorder="1" applyAlignment="1">
      <alignment horizontal="center" vertical="center"/>
    </xf>
    <xf numFmtId="0" fontId="11" fillId="8" borderId="184" xfId="2" applyFont="1" applyFill="1" applyBorder="1" applyAlignment="1">
      <alignment horizontal="center" vertical="center"/>
    </xf>
    <xf numFmtId="0" fontId="11" fillId="8" borderId="63" xfId="2" applyFont="1" applyFill="1" applyBorder="1" applyAlignment="1">
      <alignment horizontal="center" vertical="center"/>
    </xf>
    <xf numFmtId="0" fontId="11" fillId="8" borderId="162" xfId="2" applyFont="1" applyFill="1" applyBorder="1" applyAlignment="1">
      <alignment horizontal="center" vertical="center"/>
    </xf>
    <xf numFmtId="0" fontId="11" fillId="8" borderId="91" xfId="2" applyFont="1" applyFill="1" applyBorder="1" applyAlignment="1">
      <alignment horizontal="center" vertical="center"/>
    </xf>
    <xf numFmtId="9" fontId="18" fillId="2" borderId="183" xfId="4" applyFont="1" applyFill="1" applyBorder="1" applyAlignment="1" applyProtection="1">
      <alignment horizontal="center" vertical="center"/>
      <protection locked="0"/>
    </xf>
    <xf numFmtId="0" fontId="11" fillId="0" borderId="182" xfId="2" applyFont="1" applyFill="1" applyBorder="1" applyAlignment="1">
      <alignment horizontal="center" vertical="center" wrapText="1"/>
    </xf>
    <xf numFmtId="0" fontId="11" fillId="0" borderId="123" xfId="2" applyFont="1" applyFill="1" applyBorder="1" applyAlignment="1">
      <alignment horizontal="center" vertical="center" wrapText="1"/>
    </xf>
    <xf numFmtId="0" fontId="11" fillId="0" borderId="149" xfId="2" applyFont="1" applyFill="1" applyBorder="1" applyAlignment="1">
      <alignment horizontal="center" vertical="center" wrapText="1"/>
    </xf>
    <xf numFmtId="0" fontId="11" fillId="8" borderId="112" xfId="2" applyFont="1" applyFill="1" applyBorder="1" applyAlignment="1">
      <alignment horizontal="center" vertical="center" wrapText="1"/>
    </xf>
    <xf numFmtId="0" fontId="11" fillId="8" borderId="176" xfId="2" applyFont="1" applyFill="1" applyBorder="1" applyAlignment="1">
      <alignment horizontal="center" vertical="center" wrapText="1"/>
    </xf>
    <xf numFmtId="0" fontId="11" fillId="8" borderId="110" xfId="2" applyFont="1" applyFill="1" applyBorder="1" applyAlignment="1">
      <alignment horizontal="center" vertical="center" wrapText="1"/>
    </xf>
    <xf numFmtId="0" fontId="18" fillId="8" borderId="148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/>
    </xf>
    <xf numFmtId="0" fontId="5" fillId="2" borderId="147" xfId="2" applyFont="1" applyFill="1" applyBorder="1" applyAlignment="1">
      <alignment horizontal="center"/>
    </xf>
    <xf numFmtId="0" fontId="5" fillId="2" borderId="136" xfId="2" applyFont="1" applyFill="1" applyBorder="1" applyAlignment="1">
      <alignment horizontal="center"/>
    </xf>
    <xf numFmtId="0" fontId="5" fillId="2" borderId="150" xfId="2" applyFont="1" applyFill="1" applyBorder="1" applyAlignment="1">
      <alignment horizontal="center"/>
    </xf>
    <xf numFmtId="0" fontId="5" fillId="2" borderId="190" xfId="2" applyFont="1" applyFill="1" applyBorder="1" applyAlignment="1">
      <alignment horizontal="center"/>
    </xf>
    <xf numFmtId="0" fontId="5" fillId="2" borderId="148" xfId="2" applyFont="1" applyFill="1" applyBorder="1" applyAlignment="1">
      <alignment horizontal="center"/>
    </xf>
    <xf numFmtId="0" fontId="39" fillId="0" borderId="0" xfId="2" applyFont="1" applyBorder="1" applyAlignment="1">
      <alignment horizontal="center" wrapText="1"/>
    </xf>
    <xf numFmtId="0" fontId="5" fillId="2" borderId="114" xfId="2" applyFont="1" applyFill="1" applyBorder="1" applyAlignment="1">
      <alignment horizontal="center"/>
    </xf>
    <xf numFmtId="0" fontId="41" fillId="0" borderId="21" xfId="2" applyFont="1" applyBorder="1" applyAlignment="1">
      <alignment horizontal="left" vertical="center" wrapText="1"/>
    </xf>
    <xf numFmtId="0" fontId="41" fillId="0" borderId="23" xfId="2" applyFont="1" applyBorder="1" applyAlignment="1">
      <alignment horizontal="left" vertical="center" wrapText="1"/>
    </xf>
    <xf numFmtId="0" fontId="41" fillId="0" borderId="167" xfId="2" applyFont="1" applyBorder="1" applyAlignment="1">
      <alignment horizontal="left" vertical="center" wrapText="1"/>
    </xf>
    <xf numFmtId="0" fontId="40" fillId="3" borderId="20" xfId="2" applyFont="1" applyFill="1" applyBorder="1" applyAlignment="1">
      <alignment horizontal="center"/>
    </xf>
    <xf numFmtId="0" fontId="40" fillId="3" borderId="0" xfId="2" applyFont="1" applyFill="1" applyBorder="1" applyAlignment="1">
      <alignment horizontal="center"/>
    </xf>
    <xf numFmtId="0" fontId="40" fillId="3" borderId="25" xfId="2" applyFont="1" applyFill="1" applyBorder="1" applyAlignment="1">
      <alignment horizontal="center"/>
    </xf>
  </cellXfs>
  <cellStyles count="6">
    <cellStyle name="Comma 2" xfId="1"/>
    <cellStyle name="Normal" xfId="0" builtinId="0"/>
    <cellStyle name="Normal 2" xfId="2"/>
    <cellStyle name="Percent" xfId="3" builtinId="5"/>
    <cellStyle name="Percent 2" xfId="4"/>
    <cellStyle name="Standard 2" xfId="5"/>
  </cellStyles>
  <dxfs count="16"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3"/>
      </font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3:F156"/>
  <sheetViews>
    <sheetView workbookViewId="0">
      <selection activeCell="B12" sqref="B12"/>
    </sheetView>
  </sheetViews>
  <sheetFormatPr defaultColWidth="8.85546875" defaultRowHeight="15.75" x14ac:dyDescent="0.25"/>
  <cols>
    <col min="1" max="1" width="21.28515625" style="1" customWidth="1"/>
    <col min="2" max="2" width="31.7109375" style="1" customWidth="1"/>
    <col min="3" max="3" width="30.7109375" style="1" customWidth="1"/>
    <col min="4" max="16384" width="8.85546875" style="1"/>
  </cols>
  <sheetData>
    <row r="3" spans="1:6" ht="16.5" thickBot="1" x14ac:dyDescent="0.3">
      <c r="A3" s="15"/>
      <c r="B3" s="13"/>
      <c r="C3" s="14"/>
      <c r="D3" s="13"/>
    </row>
    <row r="4" spans="1:6" ht="26.25" customHeight="1" thickTop="1" thickBot="1" x14ac:dyDescent="0.35">
      <c r="A4" s="12" t="s">
        <v>29</v>
      </c>
      <c r="B4" s="11"/>
      <c r="C4" s="10"/>
    </row>
    <row r="5" spans="1:6" ht="19.5" thickTop="1" x14ac:dyDescent="0.3">
      <c r="A5" s="5" t="s">
        <v>28</v>
      </c>
      <c r="B5" s="7"/>
      <c r="C5" s="7"/>
    </row>
    <row r="6" spans="1:6" ht="18.75" x14ac:dyDescent="0.3">
      <c r="A6" s="9" t="s">
        <v>27</v>
      </c>
      <c r="B6" s="9" t="s">
        <v>26</v>
      </c>
      <c r="C6" s="9" t="s">
        <v>25</v>
      </c>
    </row>
    <row r="7" spans="1:6" ht="19.5" thickBot="1" x14ac:dyDescent="0.35">
      <c r="A7" s="8">
        <v>13</v>
      </c>
      <c r="B7" s="8" t="s">
        <v>15</v>
      </c>
      <c r="C7" s="8">
        <v>2011</v>
      </c>
    </row>
    <row r="8" spans="1:6" ht="19.5" thickBot="1" x14ac:dyDescent="0.35">
      <c r="A8" s="5" t="s">
        <v>24</v>
      </c>
      <c r="B8" s="7"/>
      <c r="C8" s="6" t="str">
        <f>CONCATENATE(C7,"-",(MID(B7,(FIND("(",B7,1))+1,(FIND(")",B7))-((FIND("(",B7,1)))-1)),"-",A7)</f>
        <v>2011-7-13</v>
      </c>
      <c r="F8" s="2"/>
    </row>
    <row r="9" spans="1:6" ht="26.25" x14ac:dyDescent="0.4">
      <c r="A9" s="5"/>
      <c r="C9" s="4"/>
    </row>
    <row r="17" spans="3:3" x14ac:dyDescent="0.25">
      <c r="C17" s="3"/>
    </row>
    <row r="18" spans="3:3" x14ac:dyDescent="0.25">
      <c r="C18" s="3"/>
    </row>
    <row r="19" spans="3:3" x14ac:dyDescent="0.25">
      <c r="C19" s="3"/>
    </row>
    <row r="20" spans="3:3" x14ac:dyDescent="0.25">
      <c r="C20" s="3"/>
    </row>
    <row r="22" spans="3:3" x14ac:dyDescent="0.25">
      <c r="C22" s="3"/>
    </row>
    <row r="23" spans="3:3" x14ac:dyDescent="0.25">
      <c r="C23" s="3"/>
    </row>
    <row r="24" spans="3:3" x14ac:dyDescent="0.25">
      <c r="C24" s="3"/>
    </row>
    <row r="25" spans="3:3" x14ac:dyDescent="0.25">
      <c r="C25" s="3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110" spans="1:5" hidden="1" x14ac:dyDescent="0.25"/>
    <row r="111" spans="1:5" hidden="1" x14ac:dyDescent="0.25">
      <c r="A111" s="1">
        <v>1</v>
      </c>
      <c r="B111" s="1" t="s">
        <v>23</v>
      </c>
      <c r="C111" s="1">
        <v>2005</v>
      </c>
      <c r="E111" s="1" t="s">
        <v>22</v>
      </c>
    </row>
    <row r="112" spans="1:5" hidden="1" x14ac:dyDescent="0.25">
      <c r="A112" s="1">
        <v>2</v>
      </c>
      <c r="B112" s="1" t="s">
        <v>21</v>
      </c>
      <c r="C112" s="1">
        <v>2006</v>
      </c>
      <c r="E112" s="1" t="s">
        <v>20</v>
      </c>
    </row>
    <row r="113" spans="1:3" hidden="1" x14ac:dyDescent="0.25">
      <c r="A113" s="1">
        <v>3</v>
      </c>
      <c r="B113" s="1" t="s">
        <v>19</v>
      </c>
      <c r="C113" s="1">
        <v>2007</v>
      </c>
    </row>
    <row r="114" spans="1:3" hidden="1" x14ac:dyDescent="0.25">
      <c r="A114" s="1">
        <v>4</v>
      </c>
      <c r="B114" s="1" t="s">
        <v>18</v>
      </c>
      <c r="C114" s="1">
        <v>2008</v>
      </c>
    </row>
    <row r="115" spans="1:3" hidden="1" x14ac:dyDescent="0.25">
      <c r="A115" s="1">
        <v>5</v>
      </c>
      <c r="B115" s="1" t="s">
        <v>17</v>
      </c>
      <c r="C115" s="1">
        <v>2009</v>
      </c>
    </row>
    <row r="116" spans="1:3" hidden="1" x14ac:dyDescent="0.25">
      <c r="A116" s="1">
        <v>6</v>
      </c>
      <c r="B116" s="1" t="s">
        <v>16</v>
      </c>
      <c r="C116" s="1">
        <v>2010</v>
      </c>
    </row>
    <row r="117" spans="1:3" hidden="1" x14ac:dyDescent="0.25">
      <c r="A117" s="1">
        <v>7</v>
      </c>
      <c r="B117" s="1" t="s">
        <v>15</v>
      </c>
      <c r="C117" s="1">
        <v>2011</v>
      </c>
    </row>
    <row r="118" spans="1:3" hidden="1" x14ac:dyDescent="0.25">
      <c r="A118" s="1">
        <v>8</v>
      </c>
      <c r="B118" s="1" t="s">
        <v>14</v>
      </c>
      <c r="C118" s="1">
        <v>2012</v>
      </c>
    </row>
    <row r="119" spans="1:3" hidden="1" x14ac:dyDescent="0.25">
      <c r="A119" s="1">
        <v>9</v>
      </c>
      <c r="B119" s="1" t="s">
        <v>13</v>
      </c>
      <c r="C119" s="1">
        <v>2013</v>
      </c>
    </row>
    <row r="120" spans="1:3" hidden="1" x14ac:dyDescent="0.25">
      <c r="A120" s="1">
        <v>10</v>
      </c>
      <c r="B120" s="1" t="s">
        <v>12</v>
      </c>
      <c r="C120" s="1">
        <v>2014</v>
      </c>
    </row>
    <row r="121" spans="1:3" hidden="1" x14ac:dyDescent="0.25">
      <c r="A121" s="1">
        <v>11</v>
      </c>
      <c r="B121" s="1" t="s">
        <v>11</v>
      </c>
      <c r="C121" s="1">
        <v>2015</v>
      </c>
    </row>
    <row r="122" spans="1:3" hidden="1" x14ac:dyDescent="0.25">
      <c r="A122" s="1">
        <v>12</v>
      </c>
      <c r="B122" s="1" t="s">
        <v>10</v>
      </c>
      <c r="C122" s="1">
        <v>2016</v>
      </c>
    </row>
    <row r="123" spans="1:3" hidden="1" x14ac:dyDescent="0.25">
      <c r="A123" s="1">
        <v>13</v>
      </c>
      <c r="C123" s="1">
        <v>2017</v>
      </c>
    </row>
    <row r="124" spans="1:3" hidden="1" x14ac:dyDescent="0.25">
      <c r="A124" s="1">
        <v>14</v>
      </c>
      <c r="C124" s="1">
        <v>2018</v>
      </c>
    </row>
    <row r="125" spans="1:3" hidden="1" x14ac:dyDescent="0.25">
      <c r="A125" s="1">
        <v>15</v>
      </c>
      <c r="C125" s="1">
        <v>2019</v>
      </c>
    </row>
    <row r="126" spans="1:3" hidden="1" x14ac:dyDescent="0.25">
      <c r="A126" s="1">
        <v>16</v>
      </c>
      <c r="C126" s="1">
        <v>2020</v>
      </c>
    </row>
    <row r="127" spans="1:3" hidden="1" x14ac:dyDescent="0.25">
      <c r="A127" s="1">
        <v>17</v>
      </c>
      <c r="C127" s="1">
        <v>2021</v>
      </c>
    </row>
    <row r="128" spans="1:3" hidden="1" x14ac:dyDescent="0.25">
      <c r="A128" s="1">
        <v>18</v>
      </c>
      <c r="C128" s="1">
        <v>2022</v>
      </c>
    </row>
    <row r="129" spans="1:3" hidden="1" x14ac:dyDescent="0.25">
      <c r="A129" s="1">
        <v>19</v>
      </c>
      <c r="C129" s="1">
        <v>2023</v>
      </c>
    </row>
    <row r="130" spans="1:3" hidden="1" x14ac:dyDescent="0.25">
      <c r="A130" s="1">
        <v>20</v>
      </c>
      <c r="C130" s="1">
        <v>2024</v>
      </c>
    </row>
    <row r="131" spans="1:3" hidden="1" x14ac:dyDescent="0.25">
      <c r="A131" s="1">
        <v>21</v>
      </c>
      <c r="C131" s="1">
        <v>2025</v>
      </c>
    </row>
    <row r="132" spans="1:3" hidden="1" x14ac:dyDescent="0.25">
      <c r="A132" s="1">
        <v>22</v>
      </c>
      <c r="C132" s="1">
        <v>2026</v>
      </c>
    </row>
    <row r="133" spans="1:3" hidden="1" x14ac:dyDescent="0.25">
      <c r="A133" s="1">
        <v>23</v>
      </c>
      <c r="C133" s="1">
        <v>2027</v>
      </c>
    </row>
    <row r="134" spans="1:3" hidden="1" x14ac:dyDescent="0.25">
      <c r="A134" s="1">
        <v>24</v>
      </c>
      <c r="C134" s="1">
        <v>2028</v>
      </c>
    </row>
    <row r="135" spans="1:3" hidden="1" x14ac:dyDescent="0.25">
      <c r="A135" s="1">
        <v>25</v>
      </c>
      <c r="C135" s="1">
        <v>2029</v>
      </c>
    </row>
    <row r="136" spans="1:3" hidden="1" x14ac:dyDescent="0.25">
      <c r="A136" s="1">
        <v>26</v>
      </c>
      <c r="C136" s="1">
        <v>2030</v>
      </c>
    </row>
    <row r="137" spans="1:3" hidden="1" x14ac:dyDescent="0.25">
      <c r="A137" s="1">
        <v>27</v>
      </c>
      <c r="C137" s="1">
        <v>2031</v>
      </c>
    </row>
    <row r="138" spans="1:3" hidden="1" x14ac:dyDescent="0.25">
      <c r="A138" s="1">
        <v>28</v>
      </c>
      <c r="C138" s="1">
        <v>2032</v>
      </c>
    </row>
    <row r="139" spans="1:3" hidden="1" x14ac:dyDescent="0.25">
      <c r="A139" s="1">
        <v>29</v>
      </c>
      <c r="C139" s="1">
        <v>2033</v>
      </c>
    </row>
    <row r="140" spans="1:3" hidden="1" x14ac:dyDescent="0.25">
      <c r="A140" s="1">
        <v>30</v>
      </c>
      <c r="C140" s="1">
        <v>2034</v>
      </c>
    </row>
    <row r="141" spans="1:3" hidden="1" x14ac:dyDescent="0.25">
      <c r="A141" s="1">
        <v>31</v>
      </c>
      <c r="C141" s="1">
        <v>2035</v>
      </c>
    </row>
    <row r="142" spans="1:3" hidden="1" x14ac:dyDescent="0.25">
      <c r="C142" s="1">
        <v>2036</v>
      </c>
    </row>
    <row r="143" spans="1:3" hidden="1" x14ac:dyDescent="0.25">
      <c r="C143" s="1">
        <v>2037</v>
      </c>
    </row>
    <row r="144" spans="1:3" hidden="1" x14ac:dyDescent="0.25">
      <c r="C144" s="1">
        <v>2038</v>
      </c>
    </row>
    <row r="145" spans="3:3" hidden="1" x14ac:dyDescent="0.25">
      <c r="C145" s="1">
        <v>2039</v>
      </c>
    </row>
    <row r="146" spans="3:3" hidden="1" x14ac:dyDescent="0.25">
      <c r="C146" s="1">
        <v>2040</v>
      </c>
    </row>
    <row r="147" spans="3:3" hidden="1" x14ac:dyDescent="0.25">
      <c r="C147" s="1">
        <v>2041</v>
      </c>
    </row>
    <row r="148" spans="3:3" hidden="1" x14ac:dyDescent="0.25">
      <c r="C148" s="1">
        <v>2042</v>
      </c>
    </row>
    <row r="149" spans="3:3" hidden="1" x14ac:dyDescent="0.25">
      <c r="C149" s="1">
        <v>2043</v>
      </c>
    </row>
    <row r="150" spans="3:3" hidden="1" x14ac:dyDescent="0.25">
      <c r="C150" s="1">
        <v>2044</v>
      </c>
    </row>
    <row r="151" spans="3:3" hidden="1" x14ac:dyDescent="0.25">
      <c r="C151" s="1">
        <v>2045</v>
      </c>
    </row>
    <row r="152" spans="3:3" hidden="1" x14ac:dyDescent="0.25">
      <c r="C152" s="1">
        <v>2046</v>
      </c>
    </row>
    <row r="153" spans="3:3" hidden="1" x14ac:dyDescent="0.25">
      <c r="C153" s="1">
        <v>2047</v>
      </c>
    </row>
    <row r="154" spans="3:3" hidden="1" x14ac:dyDescent="0.25">
      <c r="C154" s="1">
        <v>2048</v>
      </c>
    </row>
    <row r="155" spans="3:3" hidden="1" x14ac:dyDescent="0.25">
      <c r="C155" s="1">
        <v>2049</v>
      </c>
    </row>
    <row r="156" spans="3:3" hidden="1" x14ac:dyDescent="0.25">
      <c r="C156" s="1">
        <v>2050</v>
      </c>
    </row>
  </sheetData>
  <sheetProtection password="CDE6" sheet="1" objects="1" scenarios="1" formatCells="0" formatColumns="0" formatRows="0"/>
  <phoneticPr fontId="42" type="noConversion"/>
  <dataValidations count="3">
    <dataValidation type="list" allowBlank="1" showInputMessage="1" showErrorMessage="1" errorTitle="Error" error="Please choose the year when the calculation was done from the drop down box. Click &quot;Cancel&quot;, then choose the correct year from the drop down box. Any other data will not function properly." sqref="C7">
      <formula1>$C$111:$C$126</formula1>
    </dataValidation>
    <dataValidation type="list" allowBlank="1" showInputMessage="1" showErrorMessage="1" errorTitle="Error in date field" error="This cell should only be used by choosing the  month from the drop down box provided. Please click &quot;Cancel&quot; and choose the date when the calculation was done from the drop down box." sqref="B7">
      <formula1>$B$111:$B$122</formula1>
    </dataValidation>
    <dataValidation type="list" allowBlank="1" showInputMessage="1" showErrorMessage="1" sqref="A7">
      <formula1>$A$111:$A$141</formula1>
    </dataValidation>
  </dataValidations>
  <pageMargins left="0.5" right="0.48" top="0.82" bottom="1" header="0.46" footer="0.5"/>
  <pageSetup paperSize="9" orientation="portrait" r:id="rId1"/>
  <headerFooter alignWithMargins="0">
    <oddFooter>&amp;C&amp;10Page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autoPageBreaks="0" fitToPage="1"/>
  </sheetPr>
  <dimension ref="A1:S203"/>
  <sheetViews>
    <sheetView zoomScale="85" zoomScaleNormal="85" workbookViewId="0">
      <selection activeCell="D29" sqref="D29"/>
    </sheetView>
  </sheetViews>
  <sheetFormatPr defaultColWidth="10" defaultRowHeight="15.75" x14ac:dyDescent="0.25"/>
  <cols>
    <col min="1" max="1" width="17.28515625" style="16" customWidth="1"/>
    <col min="2" max="2" width="31.85546875" style="16" customWidth="1"/>
    <col min="3" max="3" width="30.7109375" style="16" customWidth="1"/>
    <col min="4" max="4" width="10.7109375" style="16" customWidth="1"/>
    <col min="5" max="5" width="12.28515625" style="16" customWidth="1"/>
    <col min="6" max="6" width="10" style="16"/>
    <col min="7" max="7" width="17.140625" style="16" customWidth="1"/>
    <col min="8" max="8" width="11" style="16" customWidth="1"/>
    <col min="9" max="16384" width="10" style="16"/>
  </cols>
  <sheetData>
    <row r="1" spans="1:17" s="19" customFormat="1" ht="16.5" thickBot="1" x14ac:dyDescent="0.3">
      <c r="A1" s="20"/>
      <c r="B1" s="20"/>
      <c r="C1" s="20"/>
      <c r="D1" s="20"/>
      <c r="E1" s="20"/>
      <c r="F1" s="20"/>
      <c r="G1" s="20"/>
      <c r="H1" s="20"/>
    </row>
    <row r="2" spans="1:17" s="19" customFormat="1" ht="29.25" customHeight="1" thickTop="1" thickBot="1" x14ac:dyDescent="0.3">
      <c r="A2" s="937" t="s">
        <v>120</v>
      </c>
      <c r="B2" s="938"/>
      <c r="C2" s="938"/>
      <c r="D2" s="938"/>
      <c r="E2" s="938"/>
      <c r="F2" s="939"/>
      <c r="G2" s="20"/>
      <c r="H2" s="20"/>
      <c r="Q2" s="19" t="s">
        <v>119</v>
      </c>
    </row>
    <row r="3" spans="1:17" s="19" customFormat="1" ht="37.5" customHeight="1" thickTop="1" thickBot="1" x14ac:dyDescent="0.3">
      <c r="A3" s="198"/>
      <c r="B3" s="940" t="s">
        <v>118</v>
      </c>
      <c r="C3" s="941"/>
      <c r="D3" s="942"/>
      <c r="E3" s="197" t="s">
        <v>117</v>
      </c>
      <c r="F3" s="196" t="s">
        <v>50</v>
      </c>
      <c r="G3" s="20"/>
      <c r="H3" s="20"/>
    </row>
    <row r="4" spans="1:17" s="19" customFormat="1" ht="16.5" thickTop="1" x14ac:dyDescent="0.25">
      <c r="A4" s="195" t="s">
        <v>72</v>
      </c>
      <c r="B4" s="194" t="s">
        <v>116</v>
      </c>
      <c r="C4" s="194" t="s">
        <v>115</v>
      </c>
      <c r="D4" s="193" t="s">
        <v>114</v>
      </c>
      <c r="E4" s="192"/>
      <c r="F4" s="191"/>
      <c r="G4" s="20"/>
      <c r="H4" s="20"/>
    </row>
    <row r="5" spans="1:17" s="19" customFormat="1" x14ac:dyDescent="0.25">
      <c r="A5" s="190" t="s">
        <v>67</v>
      </c>
      <c r="B5" s="188">
        <f>+D36+D37+D40</f>
        <v>0</v>
      </c>
      <c r="C5" s="187">
        <f>+D68+D69+D70</f>
        <v>0</v>
      </c>
      <c r="D5" s="186">
        <f>+IF(B5=C5,B5,Q2)</f>
        <v>0</v>
      </c>
      <c r="E5" s="185">
        <f>+D24</f>
        <v>0</v>
      </c>
      <c r="F5" s="184">
        <f>+D5+E5</f>
        <v>0</v>
      </c>
      <c r="G5" s="20"/>
      <c r="H5" s="20"/>
    </row>
    <row r="6" spans="1:17" s="19" customFormat="1" x14ac:dyDescent="0.25">
      <c r="A6" s="189" t="s">
        <v>66</v>
      </c>
      <c r="B6" s="188">
        <f>+D43+D45+D49</f>
        <v>0</v>
      </c>
      <c r="C6" s="187">
        <f>+D71+D73+D74+D76+D77+D80</f>
        <v>0</v>
      </c>
      <c r="D6" s="186">
        <f>+IF(B6=C6,B6,Q2)</f>
        <v>0</v>
      </c>
      <c r="E6" s="185">
        <f>+D29</f>
        <v>0</v>
      </c>
      <c r="F6" s="184">
        <f>+D6+E6</f>
        <v>0</v>
      </c>
      <c r="G6" s="20"/>
      <c r="H6" s="20"/>
    </row>
    <row r="7" spans="1:17" s="19" customFormat="1" ht="16.5" thickBot="1" x14ac:dyDescent="0.3">
      <c r="A7" s="183" t="s">
        <v>56</v>
      </c>
      <c r="B7" s="182">
        <f>+D53+D54+D57+D59+D62</f>
        <v>0</v>
      </c>
      <c r="C7" s="181">
        <f>+D83+D84+D85</f>
        <v>0</v>
      </c>
      <c r="D7" s="180">
        <f>+IF(B7=C7,B7,Q2)</f>
        <v>0</v>
      </c>
      <c r="E7" s="179">
        <f>+E24</f>
        <v>0</v>
      </c>
      <c r="F7" s="178">
        <f>+D7+E7</f>
        <v>0</v>
      </c>
      <c r="G7" s="20"/>
      <c r="H7" s="20"/>
    </row>
    <row r="8" spans="1:17" s="19" customFormat="1" ht="16.5" thickBot="1" x14ac:dyDescent="0.3">
      <c r="A8" s="177" t="s">
        <v>114</v>
      </c>
      <c r="B8" s="176">
        <f>SUM(B5:B7)</f>
        <v>0</v>
      </c>
      <c r="C8" s="176">
        <f>SUM(C5:C7)</f>
        <v>0</v>
      </c>
      <c r="D8" s="175">
        <f>SUM(D5:D7)</f>
        <v>0</v>
      </c>
      <c r="E8" s="174">
        <f>SUM(E5:E7)</f>
        <v>0</v>
      </c>
      <c r="F8" s="173">
        <f>SUM(F5:F7)</f>
        <v>0</v>
      </c>
      <c r="G8" s="20"/>
      <c r="H8" s="20"/>
    </row>
    <row r="9" spans="1:17" s="19" customFormat="1" ht="17.25" thickTop="1" thickBot="1" x14ac:dyDescent="0.3">
      <c r="A9" s="51"/>
      <c r="B9" s="51"/>
      <c r="C9" s="51"/>
      <c r="D9" s="51"/>
      <c r="E9" s="28"/>
      <c r="F9" s="28"/>
      <c r="G9" s="20"/>
      <c r="H9" s="20"/>
    </row>
    <row r="10" spans="1:17" s="19" customFormat="1" ht="16.5" thickTop="1" x14ac:dyDescent="0.25">
      <c r="A10" s="172" t="s">
        <v>113</v>
      </c>
      <c r="B10" s="171"/>
      <c r="C10" s="170"/>
      <c r="D10" s="51"/>
      <c r="E10" s="28"/>
      <c r="F10" s="28"/>
      <c r="G10" s="20"/>
      <c r="H10" s="20"/>
    </row>
    <row r="11" spans="1:17" s="19" customFormat="1" x14ac:dyDescent="0.25">
      <c r="A11" s="167" t="s">
        <v>112</v>
      </c>
      <c r="B11" s="51"/>
      <c r="C11" s="166"/>
      <c r="D11" s="51"/>
      <c r="E11" s="20"/>
      <c r="F11" s="20"/>
      <c r="G11" s="20"/>
      <c r="H11" s="20"/>
    </row>
    <row r="12" spans="1:17" s="19" customFormat="1" x14ac:dyDescent="0.25">
      <c r="A12" s="169" t="s">
        <v>111</v>
      </c>
      <c r="B12" s="28"/>
      <c r="C12" s="168"/>
      <c r="D12" s="51"/>
      <c r="E12" s="20"/>
      <c r="F12" s="20"/>
      <c r="G12" s="20"/>
      <c r="H12" s="20"/>
    </row>
    <row r="13" spans="1:17" s="19" customFormat="1" x14ac:dyDescent="0.25">
      <c r="A13" s="169"/>
      <c r="B13" s="28"/>
      <c r="C13" s="168"/>
      <c r="D13" s="51"/>
      <c r="E13" s="20"/>
      <c r="F13" s="20"/>
      <c r="G13" s="20"/>
      <c r="H13" s="20"/>
    </row>
    <row r="14" spans="1:17" s="19" customFormat="1" x14ac:dyDescent="0.25">
      <c r="A14" s="167" t="s">
        <v>110</v>
      </c>
      <c r="B14" s="51"/>
      <c r="C14" s="166"/>
      <c r="D14" s="51"/>
      <c r="E14" s="20"/>
      <c r="F14" s="20"/>
      <c r="G14" s="20"/>
      <c r="H14" s="20"/>
    </row>
    <row r="15" spans="1:17" s="19" customFormat="1" x14ac:dyDescent="0.25">
      <c r="A15" s="167" t="s">
        <v>109</v>
      </c>
      <c r="B15" s="28"/>
      <c r="C15" s="166"/>
      <c r="D15" s="20"/>
      <c r="E15" s="20"/>
      <c r="F15" s="20"/>
      <c r="G15" s="20"/>
      <c r="H15" s="20"/>
    </row>
    <row r="16" spans="1:17" s="19" customFormat="1" ht="16.5" thickBot="1" x14ac:dyDescent="0.3">
      <c r="A16" s="165" t="s">
        <v>108</v>
      </c>
      <c r="B16" s="120"/>
      <c r="C16" s="164"/>
      <c r="D16" s="20"/>
      <c r="E16" s="20"/>
      <c r="F16" s="20"/>
      <c r="G16" s="20"/>
      <c r="H16" s="20"/>
    </row>
    <row r="17" spans="1:8" s="19" customFormat="1" ht="17.25" thickTop="1" thickBot="1" x14ac:dyDescent="0.3">
      <c r="A17" s="163"/>
      <c r="B17" s="162"/>
      <c r="C17" s="162"/>
      <c r="D17" s="162"/>
      <c r="E17" s="20"/>
      <c r="F17" s="20"/>
      <c r="G17" s="20"/>
      <c r="H17" s="20"/>
    </row>
    <row r="18" spans="1:8" s="19" customFormat="1" ht="20.25" thickTop="1" thickBot="1" x14ac:dyDescent="0.35">
      <c r="A18" s="137" t="s">
        <v>107</v>
      </c>
      <c r="B18" s="135"/>
      <c r="C18" s="136"/>
      <c r="D18" s="135"/>
      <c r="E18" s="134"/>
      <c r="F18" s="20"/>
      <c r="G18" s="20"/>
      <c r="H18" s="20"/>
    </row>
    <row r="19" spans="1:8" s="19" customFormat="1" ht="20.25" thickTop="1" thickBot="1" x14ac:dyDescent="0.35">
      <c r="A19" s="20"/>
      <c r="B19" s="20"/>
      <c r="C19" s="161"/>
      <c r="D19" s="20"/>
      <c r="E19" s="20"/>
      <c r="F19" s="20"/>
      <c r="G19" s="20"/>
      <c r="H19" s="20"/>
    </row>
    <row r="20" spans="1:8" ht="37.5" customHeight="1" thickTop="1" thickBot="1" x14ac:dyDescent="0.3">
      <c r="A20" s="160" t="s">
        <v>106</v>
      </c>
      <c r="B20" s="159" t="s">
        <v>105</v>
      </c>
      <c r="C20" s="158" t="s">
        <v>70</v>
      </c>
      <c r="D20" s="118" t="s">
        <v>104</v>
      </c>
      <c r="E20" s="118" t="s">
        <v>103</v>
      </c>
      <c r="F20" s="17"/>
      <c r="G20" s="157"/>
      <c r="H20" s="157"/>
    </row>
    <row r="21" spans="1:8" ht="33" thickTop="1" thickBot="1" x14ac:dyDescent="0.3">
      <c r="A21" s="147" t="s">
        <v>102</v>
      </c>
      <c r="B21" s="154" t="s">
        <v>44</v>
      </c>
      <c r="C21" s="156" t="s">
        <v>101</v>
      </c>
      <c r="D21" s="144"/>
      <c r="E21" s="144"/>
      <c r="F21" s="17"/>
      <c r="G21" s="17"/>
      <c r="H21" s="17"/>
    </row>
    <row r="22" spans="1:8" ht="33" thickTop="1" thickBot="1" x14ac:dyDescent="0.3">
      <c r="A22" s="147" t="s">
        <v>100</v>
      </c>
      <c r="B22" s="154" t="s">
        <v>42</v>
      </c>
      <c r="C22" s="156" t="s">
        <v>99</v>
      </c>
      <c r="D22" s="155"/>
      <c r="E22" s="155"/>
      <c r="F22" s="17"/>
      <c r="G22" s="17"/>
      <c r="H22" s="17"/>
    </row>
    <row r="23" spans="1:8" ht="33" thickTop="1" thickBot="1" x14ac:dyDescent="0.3">
      <c r="A23" s="147" t="s">
        <v>98</v>
      </c>
      <c r="B23" s="154" t="s">
        <v>97</v>
      </c>
      <c r="C23" s="153" t="s">
        <v>96</v>
      </c>
      <c r="D23" s="144"/>
      <c r="E23" s="144"/>
      <c r="F23" s="17"/>
      <c r="G23" s="17"/>
      <c r="H23" s="17"/>
    </row>
    <row r="24" spans="1:8" ht="20.25" thickTop="1" thickBot="1" x14ac:dyDescent="0.3">
      <c r="A24" s="151"/>
      <c r="B24" s="84" t="s">
        <v>95</v>
      </c>
      <c r="C24" s="21"/>
      <c r="D24" s="152">
        <f>SUM(D21:D23)</f>
        <v>0</v>
      </c>
      <c r="E24" s="152">
        <f>SUM(E21:E23)</f>
        <v>0</v>
      </c>
      <c r="F24" s="17"/>
      <c r="G24" s="17"/>
      <c r="H24" s="17"/>
    </row>
    <row r="25" spans="1:8" s="19" customFormat="1" ht="19.5" thickTop="1" x14ac:dyDescent="0.25">
      <c r="A25" s="151"/>
      <c r="B25" s="84"/>
      <c r="C25" s="21"/>
      <c r="D25" s="141"/>
      <c r="E25" s="140"/>
      <c r="F25" s="141"/>
      <c r="G25" s="20"/>
      <c r="H25" s="20"/>
    </row>
    <row r="26" spans="1:8" s="19" customFormat="1" ht="32.25" thickBot="1" x14ac:dyDescent="0.35">
      <c r="A26" s="76"/>
      <c r="B26" s="20"/>
      <c r="C26" s="20"/>
      <c r="D26" s="150" t="s">
        <v>94</v>
      </c>
      <c r="E26" s="20"/>
      <c r="F26" s="149"/>
      <c r="G26" s="20"/>
      <c r="H26" s="20"/>
    </row>
    <row r="27" spans="1:8" ht="81.75" customHeight="1" thickTop="1" thickBot="1" x14ac:dyDescent="0.3">
      <c r="A27" s="147" t="s">
        <v>93</v>
      </c>
      <c r="B27" s="148" t="s">
        <v>91</v>
      </c>
      <c r="C27" s="145" t="s">
        <v>92</v>
      </c>
      <c r="D27" s="144"/>
      <c r="E27" s="17"/>
      <c r="F27" s="143"/>
      <c r="G27" s="17"/>
      <c r="H27" s="17"/>
    </row>
    <row r="28" spans="1:8" ht="111.75" thickTop="1" thickBot="1" x14ac:dyDescent="0.3">
      <c r="A28" s="147" t="s">
        <v>90</v>
      </c>
      <c r="B28" s="146" t="s">
        <v>88</v>
      </c>
      <c r="C28" s="145" t="s">
        <v>89</v>
      </c>
      <c r="D28" s="144"/>
      <c r="E28" s="17"/>
      <c r="F28" s="143"/>
      <c r="G28" s="17"/>
      <c r="H28" s="17"/>
    </row>
    <row r="29" spans="1:8" s="19" customFormat="1" ht="20.25" thickTop="1" thickBot="1" x14ac:dyDescent="0.35">
      <c r="A29" s="76"/>
      <c r="B29" s="84" t="s">
        <v>87</v>
      </c>
      <c r="C29" s="21"/>
      <c r="D29" s="142">
        <f>SUM(D27:D28)</f>
        <v>0</v>
      </c>
      <c r="E29" s="20"/>
      <c r="F29" s="140"/>
      <c r="G29" s="20"/>
      <c r="H29" s="20"/>
    </row>
    <row r="30" spans="1:8" s="19" customFormat="1" ht="20.25" thickTop="1" thickBot="1" x14ac:dyDescent="0.35">
      <c r="A30" s="76"/>
      <c r="B30" s="84"/>
      <c r="C30" s="21"/>
      <c r="D30" s="141"/>
      <c r="E30" s="141"/>
      <c r="F30" s="140"/>
      <c r="G30" s="20"/>
      <c r="H30" s="20"/>
    </row>
    <row r="31" spans="1:8" s="19" customFormat="1" ht="20.25" thickTop="1" thickBot="1" x14ac:dyDescent="0.35">
      <c r="A31" s="139" t="s">
        <v>86</v>
      </c>
      <c r="B31" s="138"/>
      <c r="C31" s="21"/>
      <c r="D31" s="83"/>
      <c r="E31" s="20"/>
      <c r="F31" s="20"/>
      <c r="G31" s="20"/>
      <c r="H31" s="20"/>
    </row>
    <row r="32" spans="1:8" s="19" customFormat="1" ht="20.25" thickTop="1" thickBot="1" x14ac:dyDescent="0.35">
      <c r="A32" s="137" t="s">
        <v>85</v>
      </c>
      <c r="B32" s="135"/>
      <c r="C32" s="136"/>
      <c r="D32" s="135"/>
      <c r="E32" s="134"/>
      <c r="F32" s="20"/>
      <c r="G32" s="20"/>
      <c r="H32" s="20"/>
    </row>
    <row r="33" spans="1:19" s="19" customFormat="1" ht="15.75" customHeight="1" thickTop="1" thickBot="1" x14ac:dyDescent="0.3">
      <c r="A33" s="120"/>
      <c r="B33" s="120"/>
      <c r="C33" s="120"/>
      <c r="D33" s="20"/>
      <c r="E33" s="20"/>
      <c r="F33" s="20"/>
      <c r="G33" s="20"/>
      <c r="H33" s="20"/>
    </row>
    <row r="34" spans="1:19" ht="17.25" thickTop="1" thickBot="1" x14ac:dyDescent="0.3">
      <c r="A34" s="133" t="s">
        <v>84</v>
      </c>
      <c r="B34" s="132"/>
      <c r="C34" s="131"/>
      <c r="D34" s="130"/>
      <c r="E34" s="17"/>
      <c r="F34" s="17"/>
      <c r="G34" s="17"/>
      <c r="H34" s="17"/>
    </row>
    <row r="35" spans="1:19" ht="33" thickTop="1" thickBot="1" x14ac:dyDescent="0.3">
      <c r="A35" s="72" t="s">
        <v>72</v>
      </c>
      <c r="B35" s="72" t="s">
        <v>71</v>
      </c>
      <c r="C35" s="72" t="s">
        <v>70</v>
      </c>
      <c r="D35" s="71" t="s">
        <v>39</v>
      </c>
      <c r="E35" s="118" t="s">
        <v>69</v>
      </c>
      <c r="F35" s="118" t="s">
        <v>37</v>
      </c>
      <c r="G35" s="118" t="s">
        <v>36</v>
      </c>
      <c r="H35" s="70" t="s">
        <v>35</v>
      </c>
    </row>
    <row r="36" spans="1:19" ht="17.25" thickTop="1" thickBot="1" x14ac:dyDescent="0.3">
      <c r="A36" s="947" t="s">
        <v>67</v>
      </c>
      <c r="B36" s="129" t="s">
        <v>79</v>
      </c>
      <c r="C36" s="49" t="s">
        <v>78</v>
      </c>
      <c r="D36" s="123"/>
      <c r="E36" s="87">
        <v>2</v>
      </c>
      <c r="F36" s="87">
        <v>28</v>
      </c>
      <c r="G36" s="87">
        <v>3</v>
      </c>
      <c r="H36" s="100">
        <f>+D36*E36*F36*G36</f>
        <v>0</v>
      </c>
      <c r="I36" s="128"/>
      <c r="J36" s="85"/>
    </row>
    <row r="37" spans="1:19" ht="17.25" thickTop="1" thickBot="1" x14ac:dyDescent="0.3">
      <c r="A37" s="948"/>
      <c r="B37" s="955" t="s">
        <v>77</v>
      </c>
      <c r="C37" s="111" t="s">
        <v>1</v>
      </c>
      <c r="D37" s="949"/>
      <c r="E37" s="109">
        <v>2</v>
      </c>
      <c r="F37" s="109">
        <v>28</v>
      </c>
      <c r="G37" s="109">
        <v>3</v>
      </c>
      <c r="H37" s="108">
        <f>+D37*E37*F37*G37</f>
        <v>0</v>
      </c>
    </row>
    <row r="38" spans="1:19" ht="17.25" thickTop="1" thickBot="1" x14ac:dyDescent="0.3">
      <c r="A38" s="948"/>
      <c r="B38" s="948"/>
      <c r="C38" s="43" t="s">
        <v>5</v>
      </c>
      <c r="D38" s="949"/>
      <c r="E38" s="126">
        <v>2</v>
      </c>
      <c r="F38" s="126">
        <v>28</v>
      </c>
      <c r="G38" s="126">
        <v>3</v>
      </c>
      <c r="H38" s="125">
        <f>+D37*E38*F38*G38</f>
        <v>0</v>
      </c>
      <c r="P38" s="127"/>
      <c r="Q38" s="127"/>
      <c r="R38" s="127"/>
      <c r="S38" s="127"/>
    </row>
    <row r="39" spans="1:19" ht="17.25" thickTop="1" thickBot="1" x14ac:dyDescent="0.3">
      <c r="A39" s="948"/>
      <c r="B39" s="948"/>
      <c r="C39" s="114" t="s">
        <v>3</v>
      </c>
      <c r="D39" s="949"/>
      <c r="E39" s="105">
        <v>2</v>
      </c>
      <c r="F39" s="105">
        <v>28</v>
      </c>
      <c r="G39" s="105">
        <v>2</v>
      </c>
      <c r="H39" s="104">
        <f>+D37*E39*F39*G39</f>
        <v>0</v>
      </c>
    </row>
    <row r="40" spans="1:19" ht="17.25" thickTop="1" thickBot="1" x14ac:dyDescent="0.3">
      <c r="A40" s="948"/>
      <c r="B40" s="948" t="s">
        <v>75</v>
      </c>
      <c r="C40" s="111" t="s">
        <v>51</v>
      </c>
      <c r="D40" s="950"/>
      <c r="E40" s="109">
        <v>2</v>
      </c>
      <c r="F40" s="109">
        <v>12</v>
      </c>
      <c r="G40" s="109">
        <v>3</v>
      </c>
      <c r="H40" s="108">
        <f>+D40*E40*F40*G40</f>
        <v>0</v>
      </c>
    </row>
    <row r="41" spans="1:19" ht="17.25" thickTop="1" thickBot="1" x14ac:dyDescent="0.3">
      <c r="A41" s="948"/>
      <c r="B41" s="948"/>
      <c r="C41" s="43" t="s">
        <v>5</v>
      </c>
      <c r="D41" s="951"/>
      <c r="E41" s="126">
        <v>2</v>
      </c>
      <c r="F41" s="126">
        <v>12</v>
      </c>
      <c r="G41" s="126">
        <v>4</v>
      </c>
      <c r="H41" s="125">
        <f>+D40*E41*F41*G41</f>
        <v>0</v>
      </c>
    </row>
    <row r="42" spans="1:19" ht="17.25" thickTop="1" thickBot="1" x14ac:dyDescent="0.3">
      <c r="A42" s="948"/>
      <c r="B42" s="948"/>
      <c r="C42" s="61" t="s">
        <v>3</v>
      </c>
      <c r="D42" s="952"/>
      <c r="E42" s="105">
        <v>2</v>
      </c>
      <c r="F42" s="105">
        <v>12</v>
      </c>
      <c r="G42" s="105">
        <v>4</v>
      </c>
      <c r="H42" s="104">
        <f>+D40*E42*F42*G42</f>
        <v>0</v>
      </c>
      <c r="K42" s="124"/>
    </row>
    <row r="43" spans="1:19" ht="17.25" thickTop="1" thickBot="1" x14ac:dyDescent="0.3">
      <c r="A43" s="948" t="s">
        <v>66</v>
      </c>
      <c r="B43" s="948" t="s">
        <v>83</v>
      </c>
      <c r="C43" s="111" t="s">
        <v>78</v>
      </c>
      <c r="D43" s="949"/>
      <c r="E43" s="109">
        <v>3</v>
      </c>
      <c r="F43" s="109">
        <v>28</v>
      </c>
      <c r="G43" s="109">
        <v>3</v>
      </c>
      <c r="H43" s="108">
        <f>+D43*E43*F43*G43</f>
        <v>0</v>
      </c>
    </row>
    <row r="44" spans="1:19" ht="17.25" thickTop="1" thickBot="1" x14ac:dyDescent="0.3">
      <c r="A44" s="948"/>
      <c r="B44" s="948"/>
      <c r="C44" s="61" t="s">
        <v>80</v>
      </c>
      <c r="D44" s="949"/>
      <c r="E44" s="105">
        <v>2</v>
      </c>
      <c r="F44" s="105">
        <v>28</v>
      </c>
      <c r="G44" s="105">
        <v>1</v>
      </c>
      <c r="H44" s="104">
        <f>+D43*E44*F44*G44</f>
        <v>0</v>
      </c>
    </row>
    <row r="45" spans="1:19" ht="17.25" thickTop="1" thickBot="1" x14ac:dyDescent="0.3">
      <c r="A45" s="948"/>
      <c r="B45" s="948" t="s">
        <v>82</v>
      </c>
      <c r="C45" s="111" t="s">
        <v>1</v>
      </c>
      <c r="D45" s="949"/>
      <c r="E45" s="109">
        <v>3</v>
      </c>
      <c r="F45" s="109">
        <v>28</v>
      </c>
      <c r="G45" s="109">
        <v>3</v>
      </c>
      <c r="H45" s="108">
        <f>+D45*E45*F45*G45</f>
        <v>0</v>
      </c>
    </row>
    <row r="46" spans="1:19" ht="17.25" thickTop="1" thickBot="1" x14ac:dyDescent="0.3">
      <c r="A46" s="948"/>
      <c r="B46" s="948"/>
      <c r="C46" s="114" t="s">
        <v>5</v>
      </c>
      <c r="D46" s="949"/>
      <c r="E46" s="107">
        <v>3</v>
      </c>
      <c r="F46" s="107">
        <v>28</v>
      </c>
      <c r="G46" s="107">
        <v>3</v>
      </c>
      <c r="H46" s="106">
        <f>+D45*E46*F46*G46</f>
        <v>0</v>
      </c>
    </row>
    <row r="47" spans="1:19" ht="17.25" thickTop="1" thickBot="1" x14ac:dyDescent="0.3">
      <c r="A47" s="948"/>
      <c r="B47" s="948"/>
      <c r="C47" s="43" t="s">
        <v>3</v>
      </c>
      <c r="D47" s="949"/>
      <c r="E47" s="107">
        <v>3</v>
      </c>
      <c r="F47" s="107">
        <v>28</v>
      </c>
      <c r="G47" s="107">
        <v>2</v>
      </c>
      <c r="H47" s="106">
        <f>+D45*E47*F47*G47</f>
        <v>0</v>
      </c>
    </row>
    <row r="48" spans="1:19" ht="17.25" thickTop="1" thickBot="1" x14ac:dyDescent="0.3">
      <c r="A48" s="948"/>
      <c r="B48" s="948"/>
      <c r="C48" s="61" t="s">
        <v>80</v>
      </c>
      <c r="D48" s="949"/>
      <c r="E48" s="105">
        <v>2</v>
      </c>
      <c r="F48" s="105">
        <v>28</v>
      </c>
      <c r="G48" s="105">
        <v>1</v>
      </c>
      <c r="H48" s="104">
        <f>+D45*E48*F48*G48</f>
        <v>0</v>
      </c>
    </row>
    <row r="49" spans="1:8" ht="17.25" thickTop="1" thickBot="1" x14ac:dyDescent="0.3">
      <c r="A49" s="948"/>
      <c r="B49" s="948" t="s">
        <v>81</v>
      </c>
      <c r="C49" s="114" t="s">
        <v>51</v>
      </c>
      <c r="D49" s="950"/>
      <c r="E49" s="109">
        <v>3</v>
      </c>
      <c r="F49" s="109">
        <v>12</v>
      </c>
      <c r="G49" s="109">
        <v>3</v>
      </c>
      <c r="H49" s="108">
        <f>+D49*E49*F49*G49</f>
        <v>0</v>
      </c>
    </row>
    <row r="50" spans="1:8" ht="17.25" thickTop="1" thickBot="1" x14ac:dyDescent="0.3">
      <c r="A50" s="948"/>
      <c r="B50" s="948"/>
      <c r="C50" s="43" t="s">
        <v>5</v>
      </c>
      <c r="D50" s="951"/>
      <c r="E50" s="107">
        <v>3</v>
      </c>
      <c r="F50" s="107">
        <v>12</v>
      </c>
      <c r="G50" s="107">
        <v>4</v>
      </c>
      <c r="H50" s="106">
        <f>+D49*E50*F50*G50</f>
        <v>0</v>
      </c>
    </row>
    <row r="51" spans="1:8" ht="17.25" thickTop="1" thickBot="1" x14ac:dyDescent="0.3">
      <c r="A51" s="948"/>
      <c r="B51" s="948"/>
      <c r="C51" s="43" t="s">
        <v>3</v>
      </c>
      <c r="D51" s="951"/>
      <c r="E51" s="107">
        <v>3</v>
      </c>
      <c r="F51" s="107">
        <v>12</v>
      </c>
      <c r="G51" s="107">
        <v>4</v>
      </c>
      <c r="H51" s="106">
        <f>+D49*E51*F51*G51</f>
        <v>0</v>
      </c>
    </row>
    <row r="52" spans="1:8" ht="17.25" thickTop="1" thickBot="1" x14ac:dyDescent="0.3">
      <c r="A52" s="948"/>
      <c r="B52" s="948"/>
      <c r="C52" s="61" t="s">
        <v>80</v>
      </c>
      <c r="D52" s="952"/>
      <c r="E52" s="105">
        <v>2</v>
      </c>
      <c r="F52" s="105">
        <v>12</v>
      </c>
      <c r="G52" s="105">
        <v>1</v>
      </c>
      <c r="H52" s="104">
        <f>+D49*E52*F52*G52</f>
        <v>0</v>
      </c>
    </row>
    <row r="53" spans="1:8" ht="17.25" thickTop="1" thickBot="1" x14ac:dyDescent="0.3">
      <c r="A53" s="948" t="s">
        <v>56</v>
      </c>
      <c r="B53" s="102" t="s">
        <v>79</v>
      </c>
      <c r="C53" s="49" t="s">
        <v>78</v>
      </c>
      <c r="D53" s="123"/>
      <c r="E53" s="87">
        <v>2</v>
      </c>
      <c r="F53" s="87">
        <v>28</v>
      </c>
      <c r="G53" s="87">
        <v>3</v>
      </c>
      <c r="H53" s="100">
        <f>+D53*E53*F53*G53</f>
        <v>0</v>
      </c>
    </row>
    <row r="54" spans="1:8" ht="17.25" thickTop="1" thickBot="1" x14ac:dyDescent="0.3">
      <c r="A54" s="948"/>
      <c r="B54" s="948" t="s">
        <v>77</v>
      </c>
      <c r="C54" s="111" t="s">
        <v>1</v>
      </c>
      <c r="D54" s="953"/>
      <c r="E54" s="109">
        <v>2</v>
      </c>
      <c r="F54" s="109">
        <v>28</v>
      </c>
      <c r="G54" s="109">
        <v>3</v>
      </c>
      <c r="H54" s="108">
        <f>+D54*E54*F54*G54</f>
        <v>0</v>
      </c>
    </row>
    <row r="55" spans="1:8" ht="17.25" thickTop="1" thickBot="1" x14ac:dyDescent="0.3">
      <c r="A55" s="948"/>
      <c r="B55" s="948"/>
      <c r="C55" s="114" t="s">
        <v>5</v>
      </c>
      <c r="D55" s="958"/>
      <c r="E55" s="107">
        <v>2</v>
      </c>
      <c r="F55" s="107">
        <v>28</v>
      </c>
      <c r="G55" s="107">
        <v>3</v>
      </c>
      <c r="H55" s="106">
        <f>+D54*E55*F55*G55</f>
        <v>0</v>
      </c>
    </row>
    <row r="56" spans="1:8" s="122" customFormat="1" ht="17.25" thickTop="1" thickBot="1" x14ac:dyDescent="0.3">
      <c r="A56" s="948"/>
      <c r="B56" s="948"/>
      <c r="C56" s="38" t="s">
        <v>3</v>
      </c>
      <c r="D56" s="954"/>
      <c r="E56" s="105">
        <v>2</v>
      </c>
      <c r="F56" s="105">
        <v>28</v>
      </c>
      <c r="G56" s="105">
        <v>2</v>
      </c>
      <c r="H56" s="104">
        <f>+D54*E56*F56*G56</f>
        <v>0</v>
      </c>
    </row>
    <row r="57" spans="1:8" ht="17.25" thickTop="1" thickBot="1" x14ac:dyDescent="0.3">
      <c r="A57" s="948"/>
      <c r="B57" s="948" t="s">
        <v>76</v>
      </c>
      <c r="C57" s="111" t="s">
        <v>1</v>
      </c>
      <c r="D57" s="953"/>
      <c r="E57" s="109">
        <v>2</v>
      </c>
      <c r="F57" s="109">
        <v>28</v>
      </c>
      <c r="G57" s="109">
        <v>3</v>
      </c>
      <c r="H57" s="108">
        <f>+D57*E57*F57*G57</f>
        <v>0</v>
      </c>
    </row>
    <row r="58" spans="1:8" ht="17.25" thickTop="1" thickBot="1" x14ac:dyDescent="0.3">
      <c r="A58" s="948"/>
      <c r="B58" s="948"/>
      <c r="C58" s="61" t="s">
        <v>5</v>
      </c>
      <c r="D58" s="954"/>
      <c r="E58" s="105">
        <v>2</v>
      </c>
      <c r="F58" s="105">
        <v>28</v>
      </c>
      <c r="G58" s="105">
        <v>3</v>
      </c>
      <c r="H58" s="104">
        <f>+D57*E58*F58*G58</f>
        <v>0</v>
      </c>
    </row>
    <row r="59" spans="1:8" ht="17.25" thickTop="1" thickBot="1" x14ac:dyDescent="0.3">
      <c r="A59" s="948"/>
      <c r="B59" s="948" t="s">
        <v>75</v>
      </c>
      <c r="C59" s="111" t="s">
        <v>51</v>
      </c>
      <c r="D59" s="953"/>
      <c r="E59" s="109">
        <v>2</v>
      </c>
      <c r="F59" s="109">
        <v>12</v>
      </c>
      <c r="G59" s="109">
        <v>3</v>
      </c>
      <c r="H59" s="108">
        <f>+D59*E59*F59*G59</f>
        <v>0</v>
      </c>
    </row>
    <row r="60" spans="1:8" ht="17.25" thickTop="1" thickBot="1" x14ac:dyDescent="0.3">
      <c r="A60" s="948"/>
      <c r="B60" s="948"/>
      <c r="C60" s="43" t="s">
        <v>5</v>
      </c>
      <c r="D60" s="958"/>
      <c r="E60" s="107">
        <v>2</v>
      </c>
      <c r="F60" s="107">
        <v>12</v>
      </c>
      <c r="G60" s="107">
        <v>4</v>
      </c>
      <c r="H60" s="106">
        <f>+D59*E60*F60*G60</f>
        <v>0</v>
      </c>
    </row>
    <row r="61" spans="1:8" ht="17.25" thickTop="1" thickBot="1" x14ac:dyDescent="0.3">
      <c r="A61" s="948"/>
      <c r="B61" s="948"/>
      <c r="C61" s="61" t="s">
        <v>3</v>
      </c>
      <c r="D61" s="954"/>
      <c r="E61" s="105">
        <v>2</v>
      </c>
      <c r="F61" s="105">
        <v>12</v>
      </c>
      <c r="G61" s="105">
        <v>4</v>
      </c>
      <c r="H61" s="104">
        <f>+D59*E61*F61*G61</f>
        <v>0</v>
      </c>
    </row>
    <row r="62" spans="1:8" ht="17.25" thickTop="1" thickBot="1" x14ac:dyDescent="0.3">
      <c r="A62" s="948"/>
      <c r="B62" s="948" t="s">
        <v>74</v>
      </c>
      <c r="C62" s="111" t="s">
        <v>51</v>
      </c>
      <c r="D62" s="953"/>
      <c r="E62" s="109">
        <v>2</v>
      </c>
      <c r="F62" s="109">
        <v>12</v>
      </c>
      <c r="G62" s="109">
        <v>3</v>
      </c>
      <c r="H62" s="108">
        <f>+D62*E62*F62*G62</f>
        <v>0</v>
      </c>
    </row>
    <row r="63" spans="1:8" ht="17.25" thickTop="1" thickBot="1" x14ac:dyDescent="0.3">
      <c r="A63" s="948"/>
      <c r="B63" s="948"/>
      <c r="C63" s="61" t="s">
        <v>5</v>
      </c>
      <c r="D63" s="954"/>
      <c r="E63" s="105">
        <v>2</v>
      </c>
      <c r="F63" s="105">
        <v>12</v>
      </c>
      <c r="G63" s="105">
        <v>4</v>
      </c>
      <c r="H63" s="104">
        <f>+D62*E63*F63*G63</f>
        <v>0</v>
      </c>
    </row>
    <row r="64" spans="1:8" ht="17.25" thickTop="1" thickBot="1" x14ac:dyDescent="0.3">
      <c r="A64" s="84"/>
      <c r="B64" s="121" t="s">
        <v>50</v>
      </c>
      <c r="C64" s="97"/>
      <c r="D64" s="96">
        <f>SUM(D36:D63)</f>
        <v>0</v>
      </c>
      <c r="E64" s="82"/>
      <c r="F64" s="82"/>
      <c r="G64" s="82"/>
      <c r="H64" s="81"/>
    </row>
    <row r="65" spans="1:11" s="19" customFormat="1" ht="17.25" thickTop="1" thickBot="1" x14ac:dyDescent="0.3">
      <c r="A65" s="120"/>
      <c r="B65" s="120"/>
      <c r="C65" s="119"/>
      <c r="D65" s="20"/>
      <c r="E65" s="20"/>
      <c r="F65" s="20"/>
      <c r="G65" s="20"/>
      <c r="H65" s="20"/>
    </row>
    <row r="66" spans="1:11" s="19" customFormat="1" ht="17.25" thickTop="1" thickBot="1" x14ac:dyDescent="0.3">
      <c r="A66" s="960" t="s">
        <v>73</v>
      </c>
      <c r="B66" s="961"/>
      <c r="C66" s="961"/>
      <c r="D66" s="20"/>
      <c r="E66" s="20"/>
      <c r="F66" s="20"/>
      <c r="G66" s="20"/>
      <c r="H66" s="20"/>
    </row>
    <row r="67" spans="1:11" s="19" customFormat="1" ht="33" thickTop="1" thickBot="1" x14ac:dyDescent="0.3">
      <c r="A67" s="72" t="s">
        <v>72</v>
      </c>
      <c r="B67" s="72" t="s">
        <v>71</v>
      </c>
      <c r="C67" s="72" t="s">
        <v>70</v>
      </c>
      <c r="D67" s="72" t="s">
        <v>39</v>
      </c>
      <c r="E67" s="118" t="s">
        <v>69</v>
      </c>
      <c r="F67" s="118" t="s">
        <v>37</v>
      </c>
      <c r="G67" s="118" t="s">
        <v>36</v>
      </c>
      <c r="H67" s="70" t="s">
        <v>68</v>
      </c>
    </row>
    <row r="68" spans="1:11" ht="17.25" thickTop="1" thickBot="1" x14ac:dyDescent="0.3">
      <c r="A68" s="956" t="s">
        <v>67</v>
      </c>
      <c r="B68" s="102" t="s">
        <v>55</v>
      </c>
      <c r="C68" s="117" t="s">
        <v>1</v>
      </c>
      <c r="D68" s="101"/>
      <c r="E68" s="115">
        <v>4</v>
      </c>
      <c r="F68" s="87">
        <v>28</v>
      </c>
      <c r="G68" s="87">
        <v>3</v>
      </c>
      <c r="H68" s="100">
        <f>+D68*E68*F68*G68</f>
        <v>0</v>
      </c>
    </row>
    <row r="69" spans="1:11" ht="17.25" thickTop="1" thickBot="1" x14ac:dyDescent="0.3">
      <c r="A69" s="957"/>
      <c r="B69" s="102" t="s">
        <v>54</v>
      </c>
      <c r="C69" s="117" t="s">
        <v>53</v>
      </c>
      <c r="D69" s="101"/>
      <c r="E69" s="115">
        <v>6</v>
      </c>
      <c r="F69" s="87">
        <v>28</v>
      </c>
      <c r="G69" s="87">
        <v>2</v>
      </c>
      <c r="H69" s="100">
        <f>+D69*E69*F69*G69</f>
        <v>0</v>
      </c>
    </row>
    <row r="70" spans="1:11" ht="17.25" thickTop="1" thickBot="1" x14ac:dyDescent="0.3">
      <c r="A70" s="955"/>
      <c r="B70" s="102" t="s">
        <v>52</v>
      </c>
      <c r="C70" s="116" t="s">
        <v>51</v>
      </c>
      <c r="D70" s="101"/>
      <c r="E70" s="115">
        <v>4</v>
      </c>
      <c r="F70" s="87">
        <v>12</v>
      </c>
      <c r="G70" s="87">
        <v>3</v>
      </c>
      <c r="H70" s="100">
        <f>+D70*E70*F70*G70</f>
        <v>0</v>
      </c>
    </row>
    <row r="71" spans="1:11" ht="17.25" thickTop="1" thickBot="1" x14ac:dyDescent="0.3">
      <c r="A71" s="956" t="s">
        <v>66</v>
      </c>
      <c r="B71" s="948" t="s">
        <v>65</v>
      </c>
      <c r="C71" s="111" t="s">
        <v>1</v>
      </c>
      <c r="D71" s="953"/>
      <c r="E71" s="109">
        <v>5</v>
      </c>
      <c r="F71" s="109">
        <v>28</v>
      </c>
      <c r="G71" s="109">
        <v>3</v>
      </c>
      <c r="H71" s="108">
        <f>+D71*E71*F71*G71</f>
        <v>0</v>
      </c>
    </row>
    <row r="72" spans="1:11" ht="17.25" thickTop="1" thickBot="1" x14ac:dyDescent="0.3">
      <c r="A72" s="957"/>
      <c r="B72" s="948"/>
      <c r="C72" s="61" t="s">
        <v>3</v>
      </c>
      <c r="D72" s="954"/>
      <c r="E72" s="105">
        <v>5</v>
      </c>
      <c r="F72" s="105">
        <v>28</v>
      </c>
      <c r="G72" s="105">
        <v>2</v>
      </c>
      <c r="H72" s="104">
        <f>+D71*E72*F72*G72</f>
        <v>0</v>
      </c>
    </row>
    <row r="73" spans="1:11" ht="17.25" thickTop="1" thickBot="1" x14ac:dyDescent="0.3">
      <c r="A73" s="957"/>
      <c r="B73" s="112" t="s">
        <v>64</v>
      </c>
      <c r="C73" s="114" t="s">
        <v>63</v>
      </c>
      <c r="D73" s="101"/>
      <c r="E73" s="105">
        <v>5</v>
      </c>
      <c r="F73" s="105">
        <v>28</v>
      </c>
      <c r="G73" s="105">
        <v>3</v>
      </c>
      <c r="H73" s="104">
        <f>+D73*E73*F73*G73</f>
        <v>0</v>
      </c>
      <c r="K73" s="113"/>
    </row>
    <row r="74" spans="1:11" ht="17.25" thickTop="1" thickBot="1" x14ac:dyDescent="0.3">
      <c r="A74" s="957"/>
      <c r="B74" s="948" t="s">
        <v>62</v>
      </c>
      <c r="C74" s="111" t="s">
        <v>7</v>
      </c>
      <c r="D74" s="953"/>
      <c r="E74" s="109">
        <v>5</v>
      </c>
      <c r="F74" s="109">
        <v>12</v>
      </c>
      <c r="G74" s="109">
        <v>3</v>
      </c>
      <c r="H74" s="108">
        <f>+D74*E74*F74*G74</f>
        <v>0</v>
      </c>
    </row>
    <row r="75" spans="1:11" ht="17.25" thickTop="1" thickBot="1" x14ac:dyDescent="0.3">
      <c r="A75" s="957"/>
      <c r="B75" s="964"/>
      <c r="C75" s="61" t="s">
        <v>3</v>
      </c>
      <c r="D75" s="954"/>
      <c r="E75" s="105">
        <v>5</v>
      </c>
      <c r="F75" s="105">
        <v>12</v>
      </c>
      <c r="G75" s="105">
        <v>4</v>
      </c>
      <c r="H75" s="104">
        <f>+D74*E75*F75*G75</f>
        <v>0</v>
      </c>
    </row>
    <row r="76" spans="1:11" ht="17.25" thickTop="1" thickBot="1" x14ac:dyDescent="0.3">
      <c r="A76" s="957"/>
      <c r="B76" s="103" t="s">
        <v>61</v>
      </c>
      <c r="C76" s="61" t="s">
        <v>60</v>
      </c>
      <c r="D76" s="101"/>
      <c r="E76" s="87">
        <v>5</v>
      </c>
      <c r="F76" s="87">
        <v>28</v>
      </c>
      <c r="G76" s="87">
        <v>3</v>
      </c>
      <c r="H76" s="100">
        <f>+D76*E76*F76*G76</f>
        <v>0</v>
      </c>
    </row>
    <row r="77" spans="1:11" ht="16.5" thickTop="1" x14ac:dyDescent="0.25">
      <c r="A77" s="957"/>
      <c r="B77" s="956" t="s">
        <v>59</v>
      </c>
      <c r="C77" s="110" t="s">
        <v>58</v>
      </c>
      <c r="D77" s="953"/>
      <c r="E77" s="109">
        <v>5</v>
      </c>
      <c r="F77" s="109">
        <v>28</v>
      </c>
      <c r="G77" s="109">
        <v>3</v>
      </c>
      <c r="H77" s="108">
        <f>+D77*E77*F77*G77</f>
        <v>0</v>
      </c>
    </row>
    <row r="78" spans="1:11" x14ac:dyDescent="0.25">
      <c r="A78" s="957"/>
      <c r="B78" s="957"/>
      <c r="C78" s="43" t="s">
        <v>5</v>
      </c>
      <c r="D78" s="958"/>
      <c r="E78" s="107">
        <v>5</v>
      </c>
      <c r="F78" s="107">
        <v>28</v>
      </c>
      <c r="G78" s="107">
        <v>3</v>
      </c>
      <c r="H78" s="106">
        <f>+D77*E78*F78*G78</f>
        <v>0</v>
      </c>
    </row>
    <row r="79" spans="1:11" ht="16.5" thickBot="1" x14ac:dyDescent="0.3">
      <c r="A79" s="957"/>
      <c r="B79" s="955"/>
      <c r="C79" s="61" t="s">
        <v>3</v>
      </c>
      <c r="D79" s="954"/>
      <c r="E79" s="105">
        <v>5</v>
      </c>
      <c r="F79" s="105">
        <v>28</v>
      </c>
      <c r="G79" s="105">
        <v>2</v>
      </c>
      <c r="H79" s="104">
        <f>+D77*E79*F79*G79</f>
        <v>0</v>
      </c>
    </row>
    <row r="80" spans="1:11" ht="16.5" thickTop="1" x14ac:dyDescent="0.25">
      <c r="A80" s="957"/>
      <c r="B80" s="956" t="s">
        <v>57</v>
      </c>
      <c r="C80" s="110" t="s">
        <v>51</v>
      </c>
      <c r="D80" s="953"/>
      <c r="E80" s="109">
        <v>5</v>
      </c>
      <c r="F80" s="109">
        <v>12</v>
      </c>
      <c r="G80" s="109">
        <v>3</v>
      </c>
      <c r="H80" s="108">
        <f>+D80*E80*F80*G80</f>
        <v>0</v>
      </c>
    </row>
    <row r="81" spans="1:9" x14ac:dyDescent="0.25">
      <c r="A81" s="957"/>
      <c r="B81" s="959"/>
      <c r="C81" s="43" t="s">
        <v>5</v>
      </c>
      <c r="D81" s="951"/>
      <c r="E81" s="107">
        <v>5</v>
      </c>
      <c r="F81" s="107">
        <v>12</v>
      </c>
      <c r="G81" s="107">
        <v>4</v>
      </c>
      <c r="H81" s="106">
        <f>+D80*E81*F81*G81</f>
        <v>0</v>
      </c>
    </row>
    <row r="82" spans="1:9" ht="16.5" thickBot="1" x14ac:dyDescent="0.3">
      <c r="A82" s="955"/>
      <c r="B82" s="955"/>
      <c r="C82" s="61" t="s">
        <v>3</v>
      </c>
      <c r="D82" s="954"/>
      <c r="E82" s="105">
        <v>5</v>
      </c>
      <c r="F82" s="105">
        <v>12</v>
      </c>
      <c r="G82" s="105">
        <v>4</v>
      </c>
      <c r="H82" s="104">
        <f>+D80*E82*F82*G82</f>
        <v>0</v>
      </c>
    </row>
    <row r="83" spans="1:9" ht="17.25" thickTop="1" thickBot="1" x14ac:dyDescent="0.3">
      <c r="A83" s="956" t="s">
        <v>56</v>
      </c>
      <c r="B83" s="102" t="s">
        <v>55</v>
      </c>
      <c r="C83" s="49" t="s">
        <v>1</v>
      </c>
      <c r="D83" s="101"/>
      <c r="E83" s="87">
        <v>4</v>
      </c>
      <c r="F83" s="87">
        <v>28</v>
      </c>
      <c r="G83" s="87">
        <v>3</v>
      </c>
      <c r="H83" s="100">
        <f>+D83*E83*F83*G83</f>
        <v>0</v>
      </c>
    </row>
    <row r="84" spans="1:9" ht="17.25" thickTop="1" thickBot="1" x14ac:dyDescent="0.3">
      <c r="A84" s="957"/>
      <c r="B84" s="102" t="s">
        <v>54</v>
      </c>
      <c r="C84" s="49" t="s">
        <v>53</v>
      </c>
      <c r="D84" s="101"/>
      <c r="E84" s="87">
        <v>6</v>
      </c>
      <c r="F84" s="87">
        <v>28</v>
      </c>
      <c r="G84" s="87">
        <v>2</v>
      </c>
      <c r="H84" s="100">
        <f>+D84*E84*F84*G84</f>
        <v>0</v>
      </c>
    </row>
    <row r="85" spans="1:9" ht="17.25" thickTop="1" thickBot="1" x14ac:dyDescent="0.3">
      <c r="A85" s="955"/>
      <c r="B85" s="102" t="s">
        <v>52</v>
      </c>
      <c r="C85" s="49" t="s">
        <v>51</v>
      </c>
      <c r="D85" s="101"/>
      <c r="E85" s="87">
        <v>4</v>
      </c>
      <c r="F85" s="87">
        <v>12</v>
      </c>
      <c r="G85" s="87">
        <v>3</v>
      </c>
      <c r="H85" s="100">
        <f>+D85*E85*F85*G85</f>
        <v>0</v>
      </c>
    </row>
    <row r="86" spans="1:9" ht="18" customHeight="1" thickTop="1" thickBot="1" x14ac:dyDescent="0.3">
      <c r="A86" s="99"/>
      <c r="B86" s="98" t="s">
        <v>50</v>
      </c>
      <c r="C86" s="97"/>
      <c r="D86" s="96">
        <f>SUM(D68:D85)</f>
        <v>0</v>
      </c>
      <c r="E86" s="82"/>
      <c r="F86" s="82"/>
      <c r="G86" s="82"/>
      <c r="H86" s="81"/>
    </row>
    <row r="87" spans="1:9" s="19" customFormat="1" ht="16.5" thickTop="1" x14ac:dyDescent="0.25">
      <c r="A87" s="84"/>
      <c r="B87" s="51"/>
      <c r="C87" s="21"/>
      <c r="D87" s="83"/>
      <c r="E87" s="82"/>
      <c r="F87" s="82"/>
      <c r="G87" s="82"/>
      <c r="H87" s="81"/>
    </row>
    <row r="88" spans="1:9" s="90" customFormat="1" x14ac:dyDescent="0.25">
      <c r="A88" s="95"/>
      <c r="B88" s="94"/>
      <c r="C88" s="93"/>
      <c r="D88" s="92"/>
      <c r="E88" s="91"/>
      <c r="F88" s="91"/>
      <c r="G88" s="91"/>
      <c r="H88" s="91"/>
    </row>
    <row r="89" spans="1:9" s="19" customFormat="1" ht="16.5" thickBot="1" x14ac:dyDescent="0.3">
      <c r="A89" s="962" t="s">
        <v>49</v>
      </c>
      <c r="B89" s="963"/>
      <c r="C89" s="963"/>
      <c r="D89" s="963"/>
      <c r="E89" s="82"/>
      <c r="F89" s="82"/>
      <c r="G89" s="82"/>
      <c r="H89" s="81"/>
    </row>
    <row r="90" spans="1:9" ht="17.25" thickTop="1" thickBot="1" x14ac:dyDescent="0.3">
      <c r="A90" s="73"/>
      <c r="B90" s="73"/>
      <c r="C90" s="89" t="s">
        <v>30</v>
      </c>
      <c r="D90" s="88"/>
      <c r="E90" s="87">
        <v>6</v>
      </c>
      <c r="F90" s="87">
        <v>28</v>
      </c>
      <c r="G90" s="87">
        <v>1</v>
      </c>
      <c r="H90" s="86">
        <f>+D90*E90*F90*G90</f>
        <v>0</v>
      </c>
      <c r="I90" s="85"/>
    </row>
    <row r="91" spans="1:9" s="19" customFormat="1" ht="16.5" thickTop="1" x14ac:dyDescent="0.25">
      <c r="A91" s="84"/>
      <c r="B91" s="51"/>
      <c r="C91" s="21"/>
      <c r="D91" s="83"/>
      <c r="E91" s="82"/>
      <c r="F91" s="82"/>
      <c r="G91" s="82"/>
      <c r="H91" s="81"/>
    </row>
    <row r="92" spans="1:9" s="19" customFormat="1" ht="16.5" thickBot="1" x14ac:dyDescent="0.3">
      <c r="A92" s="20"/>
      <c r="B92" s="20"/>
      <c r="C92" s="20"/>
      <c r="D92" s="20"/>
      <c r="E92" s="20"/>
      <c r="F92" s="20"/>
      <c r="G92" s="20"/>
      <c r="H92" s="20"/>
    </row>
    <row r="93" spans="1:9" s="19" customFormat="1" ht="20.25" thickTop="1" thickBot="1" x14ac:dyDescent="0.35">
      <c r="A93" s="80" t="s">
        <v>48</v>
      </c>
      <c r="B93" s="79"/>
      <c r="C93" s="79"/>
      <c r="D93" s="78" t="s">
        <v>47</v>
      </c>
      <c r="E93" s="20"/>
      <c r="F93" s="20"/>
      <c r="G93" s="20"/>
      <c r="H93" s="20"/>
    </row>
    <row r="94" spans="1:9" ht="18.75" customHeight="1" thickTop="1" thickBot="1" x14ac:dyDescent="0.35">
      <c r="A94" s="76" t="s">
        <v>46</v>
      </c>
      <c r="B94" s="75"/>
      <c r="C94" s="75"/>
      <c r="D94" s="913"/>
      <c r="E94" s="77"/>
      <c r="F94" s="17"/>
      <c r="G94" s="17"/>
      <c r="H94" s="17"/>
    </row>
    <row r="95" spans="1:9" ht="18.75" customHeight="1" thickTop="1" thickBot="1" x14ac:dyDescent="0.35">
      <c r="A95" s="76"/>
      <c r="B95" s="17" t="s">
        <v>45</v>
      </c>
      <c r="C95" s="75"/>
      <c r="D95" s="74"/>
      <c r="E95" s="73"/>
      <c r="F95" s="17"/>
      <c r="G95" s="17"/>
      <c r="H95" s="17"/>
    </row>
    <row r="96" spans="1:9" s="19" customFormat="1" ht="33" thickTop="1" thickBot="1" x14ac:dyDescent="0.3">
      <c r="A96" s="20"/>
      <c r="B96" s="72" t="s">
        <v>44</v>
      </c>
      <c r="C96" s="49"/>
      <c r="D96" s="71" t="s">
        <v>39</v>
      </c>
      <c r="E96" s="70" t="s">
        <v>38</v>
      </c>
      <c r="F96" s="70" t="s">
        <v>37</v>
      </c>
      <c r="G96" s="70" t="s">
        <v>36</v>
      </c>
      <c r="H96" s="70" t="s">
        <v>35</v>
      </c>
    </row>
    <row r="97" spans="1:8" s="19" customFormat="1" ht="16.5" thickTop="1" x14ac:dyDescent="0.25">
      <c r="A97" s="20"/>
      <c r="B97" s="943" t="s">
        <v>43</v>
      </c>
      <c r="C97" s="69" t="s">
        <v>33</v>
      </c>
      <c r="D97" s="68">
        <f>(+D21+E21+D68+D83)*$D$94</f>
        <v>0</v>
      </c>
      <c r="E97" s="67">
        <v>6</v>
      </c>
      <c r="F97" s="66">
        <v>28</v>
      </c>
      <c r="G97" s="30">
        <v>4</v>
      </c>
      <c r="H97" s="65">
        <f>+D97*E97*F97*G97</f>
        <v>0</v>
      </c>
    </row>
    <row r="98" spans="1:8" s="19" customFormat="1" ht="15.75" customHeight="1" x14ac:dyDescent="0.25">
      <c r="A98" s="20"/>
      <c r="B98" s="944"/>
      <c r="C98" s="43" t="s">
        <v>8</v>
      </c>
      <c r="D98" s="56">
        <f>+$D$97</f>
        <v>0</v>
      </c>
      <c r="E98" s="41">
        <v>6</v>
      </c>
      <c r="F98" s="62">
        <v>28</v>
      </c>
      <c r="G98" s="64">
        <v>3</v>
      </c>
      <c r="H98" s="39">
        <f>+D98*E98*F98*G98</f>
        <v>0</v>
      </c>
    </row>
    <row r="99" spans="1:8" s="19" customFormat="1" x14ac:dyDescent="0.25">
      <c r="A99" s="20"/>
      <c r="B99" s="944"/>
      <c r="C99" s="43" t="s">
        <v>5</v>
      </c>
      <c r="D99" s="63">
        <f>+$D$97</f>
        <v>0</v>
      </c>
      <c r="E99" s="41">
        <v>2</v>
      </c>
      <c r="F99" s="62">
        <v>28</v>
      </c>
      <c r="G99" s="62">
        <v>4</v>
      </c>
      <c r="H99" s="39">
        <f>+D99*E99*F99*G99</f>
        <v>0</v>
      </c>
    </row>
    <row r="100" spans="1:8" s="19" customFormat="1" ht="16.5" thickBot="1" x14ac:dyDescent="0.3">
      <c r="A100" s="20"/>
      <c r="B100" s="945"/>
      <c r="C100" s="61" t="s">
        <v>3</v>
      </c>
      <c r="D100" s="37">
        <f>+$D$97</f>
        <v>0</v>
      </c>
      <c r="E100" s="36">
        <v>2</v>
      </c>
      <c r="F100" s="35">
        <v>28</v>
      </c>
      <c r="G100" s="35">
        <v>3</v>
      </c>
      <c r="H100" s="34">
        <f>+D100*E100*F100*G100</f>
        <v>0</v>
      </c>
    </row>
    <row r="101" spans="1:8" s="19" customFormat="1" ht="17.25" thickTop="1" thickBot="1" x14ac:dyDescent="0.3">
      <c r="A101" s="20"/>
      <c r="B101" s="60"/>
      <c r="C101" s="21"/>
      <c r="D101" s="51"/>
      <c r="E101" s="52"/>
      <c r="F101" s="59"/>
      <c r="G101" s="59"/>
      <c r="H101" s="59"/>
    </row>
    <row r="102" spans="1:8" s="19" customFormat="1" ht="33" thickTop="1" thickBot="1" x14ac:dyDescent="0.3">
      <c r="A102" s="20"/>
      <c r="B102" s="48" t="s">
        <v>42</v>
      </c>
      <c r="C102" s="49"/>
      <c r="D102" s="48" t="s">
        <v>39</v>
      </c>
      <c r="E102" s="47" t="s">
        <v>38</v>
      </c>
      <c r="F102" s="47" t="s">
        <v>37</v>
      </c>
      <c r="G102" s="47" t="s">
        <v>36</v>
      </c>
      <c r="H102" s="47" t="s">
        <v>35</v>
      </c>
    </row>
    <row r="103" spans="1:8" s="19" customFormat="1" ht="16.5" thickTop="1" x14ac:dyDescent="0.25">
      <c r="A103" s="20"/>
      <c r="B103" s="943" t="s">
        <v>41</v>
      </c>
      <c r="C103" s="58" t="s">
        <v>33</v>
      </c>
      <c r="D103" s="57">
        <f>(+D22+E22+D69+D84)*$D$94</f>
        <v>0</v>
      </c>
      <c r="E103" s="31">
        <v>2</v>
      </c>
      <c r="F103" s="30">
        <v>28</v>
      </c>
      <c r="G103" s="30">
        <v>4</v>
      </c>
      <c r="H103" s="29">
        <f>+D103*E103*F103*G103</f>
        <v>0</v>
      </c>
    </row>
    <row r="104" spans="1:8" s="19" customFormat="1" ht="16.5" customHeight="1" x14ac:dyDescent="0.25">
      <c r="A104" s="20"/>
      <c r="B104" s="944"/>
      <c r="C104" s="43" t="s">
        <v>8</v>
      </c>
      <c r="D104" s="56">
        <f>+$D$103</f>
        <v>0</v>
      </c>
      <c r="E104" s="55">
        <v>8</v>
      </c>
      <c r="F104" s="54">
        <v>28</v>
      </c>
      <c r="G104" s="54">
        <v>3</v>
      </c>
      <c r="H104" s="53">
        <f>+D104*E104*F104*G104</f>
        <v>0</v>
      </c>
    </row>
    <row r="105" spans="1:8" s="19" customFormat="1" x14ac:dyDescent="0.25">
      <c r="A105" s="20"/>
      <c r="B105" s="944"/>
      <c r="C105" s="43" t="s">
        <v>5</v>
      </c>
      <c r="D105" s="42">
        <f>+$D$103</f>
        <v>0</v>
      </c>
      <c r="E105" s="41">
        <v>2</v>
      </c>
      <c r="F105" s="40">
        <v>28</v>
      </c>
      <c r="G105" s="40">
        <v>4</v>
      </c>
      <c r="H105" s="39">
        <f>+D105*E105*F105*G105</f>
        <v>0</v>
      </c>
    </row>
    <row r="106" spans="1:8" s="19" customFormat="1" ht="16.5" thickBot="1" x14ac:dyDescent="0.3">
      <c r="A106" s="20"/>
      <c r="B106" s="945"/>
      <c r="C106" s="27" t="s">
        <v>3</v>
      </c>
      <c r="D106" s="26">
        <f>+$D$103</f>
        <v>0</v>
      </c>
      <c r="E106" s="25">
        <v>8</v>
      </c>
      <c r="F106" s="24">
        <v>28</v>
      </c>
      <c r="G106" s="24">
        <v>3</v>
      </c>
      <c r="H106" s="23">
        <f>+D106*E106*F106*G106</f>
        <v>0</v>
      </c>
    </row>
    <row r="107" spans="1:8" s="19" customFormat="1" ht="17.25" thickTop="1" thickBot="1" x14ac:dyDescent="0.3">
      <c r="A107" s="20"/>
      <c r="B107" s="21"/>
      <c r="C107" s="21"/>
      <c r="D107" s="51"/>
      <c r="E107" s="52"/>
      <c r="F107" s="51"/>
      <c r="G107" s="51"/>
      <c r="H107" s="50"/>
    </row>
    <row r="108" spans="1:8" s="19" customFormat="1" ht="33" thickTop="1" thickBot="1" x14ac:dyDescent="0.3">
      <c r="A108" s="20"/>
      <c r="B108" s="48" t="s">
        <v>40</v>
      </c>
      <c r="C108" s="49"/>
      <c r="D108" s="48" t="s">
        <v>39</v>
      </c>
      <c r="E108" s="47" t="s">
        <v>38</v>
      </c>
      <c r="F108" s="47" t="s">
        <v>37</v>
      </c>
      <c r="G108" s="47" t="s">
        <v>36</v>
      </c>
      <c r="H108" s="47" t="s">
        <v>35</v>
      </c>
    </row>
    <row r="109" spans="1:8" s="19" customFormat="1" ht="16.5" thickTop="1" x14ac:dyDescent="0.25">
      <c r="A109" s="20"/>
      <c r="B109" s="935" t="s">
        <v>34</v>
      </c>
      <c r="C109" s="46" t="s">
        <v>33</v>
      </c>
      <c r="D109" s="32">
        <f>(+D23+E23+D70+D85)*D94</f>
        <v>0</v>
      </c>
      <c r="E109" s="31">
        <v>2</v>
      </c>
      <c r="F109" s="30">
        <v>28</v>
      </c>
      <c r="G109" s="30">
        <v>4</v>
      </c>
      <c r="H109" s="29">
        <f t="shared" ref="H109:H114" si="0">+D109*E109*F109*G109</f>
        <v>0</v>
      </c>
    </row>
    <row r="110" spans="1:8" s="19" customFormat="1" x14ac:dyDescent="0.25">
      <c r="A110" s="20"/>
      <c r="B110" s="946"/>
      <c r="C110" s="45" t="s">
        <v>8</v>
      </c>
      <c r="D110" s="44">
        <f>+$D$109</f>
        <v>0</v>
      </c>
      <c r="E110" s="41">
        <v>2</v>
      </c>
      <c r="F110" s="40">
        <v>28</v>
      </c>
      <c r="G110" s="40">
        <v>3</v>
      </c>
      <c r="H110" s="39">
        <f t="shared" si="0"/>
        <v>0</v>
      </c>
    </row>
    <row r="111" spans="1:8" s="19" customFormat="1" x14ac:dyDescent="0.25">
      <c r="A111" s="20"/>
      <c r="B111" s="946"/>
      <c r="C111" s="43" t="s">
        <v>5</v>
      </c>
      <c r="D111" s="42">
        <f>+$D$109</f>
        <v>0</v>
      </c>
      <c r="E111" s="41">
        <v>2</v>
      </c>
      <c r="F111" s="40">
        <v>28</v>
      </c>
      <c r="G111" s="40">
        <v>4</v>
      </c>
      <c r="H111" s="39">
        <f t="shared" si="0"/>
        <v>0</v>
      </c>
    </row>
    <row r="112" spans="1:8" s="19" customFormat="1" ht="16.5" thickBot="1" x14ac:dyDescent="0.3">
      <c r="A112" s="20"/>
      <c r="B112" s="936"/>
      <c r="C112" s="38" t="s">
        <v>3</v>
      </c>
      <c r="D112" s="37">
        <f>+$D$109</f>
        <v>0</v>
      </c>
      <c r="E112" s="36">
        <v>2</v>
      </c>
      <c r="F112" s="35">
        <v>28</v>
      </c>
      <c r="G112" s="35">
        <v>3</v>
      </c>
      <c r="H112" s="34">
        <f t="shared" si="0"/>
        <v>0</v>
      </c>
    </row>
    <row r="113" spans="1:9" s="19" customFormat="1" ht="16.5" thickTop="1" x14ac:dyDescent="0.25">
      <c r="A113" s="20"/>
      <c r="B113" s="935" t="s">
        <v>32</v>
      </c>
      <c r="C113" s="33" t="s">
        <v>31</v>
      </c>
      <c r="D113" s="32">
        <f>+$D$109</f>
        <v>0</v>
      </c>
      <c r="E113" s="31">
        <v>4</v>
      </c>
      <c r="F113" s="30">
        <v>12</v>
      </c>
      <c r="G113" s="30">
        <v>4</v>
      </c>
      <c r="H113" s="29">
        <f t="shared" si="0"/>
        <v>0</v>
      </c>
    </row>
    <row r="114" spans="1:9" s="19" customFormat="1" ht="16.5" thickBot="1" x14ac:dyDescent="0.3">
      <c r="A114" s="28"/>
      <c r="B114" s="936"/>
      <c r="C114" s="27" t="s">
        <v>30</v>
      </c>
      <c r="D114" s="26">
        <f>+$D$109</f>
        <v>0</v>
      </c>
      <c r="E114" s="25">
        <v>4</v>
      </c>
      <c r="F114" s="24">
        <v>12</v>
      </c>
      <c r="G114" s="24">
        <v>2</v>
      </c>
      <c r="H114" s="23">
        <f t="shared" si="0"/>
        <v>0</v>
      </c>
      <c r="I114" s="22"/>
    </row>
    <row r="115" spans="1:9" s="19" customFormat="1" ht="16.5" thickTop="1" x14ac:dyDescent="0.25">
      <c r="A115" s="20"/>
      <c r="B115" s="20"/>
      <c r="C115" s="21"/>
      <c r="D115" s="20"/>
      <c r="E115" s="20"/>
      <c r="F115" s="20"/>
      <c r="G115" s="20"/>
      <c r="H115" s="20"/>
    </row>
    <row r="116" spans="1:9" x14ac:dyDescent="0.25">
      <c r="A116" s="17"/>
      <c r="C116" s="18"/>
      <c r="D116" s="17"/>
      <c r="E116" s="17"/>
      <c r="F116" s="17"/>
      <c r="G116" s="17"/>
      <c r="H116" s="17"/>
    </row>
    <row r="117" spans="1:9" x14ac:dyDescent="0.25">
      <c r="A117" s="17"/>
      <c r="B117" s="17"/>
      <c r="C117" s="17"/>
      <c r="D117" s="17"/>
      <c r="E117" s="17"/>
      <c r="F117" s="17"/>
      <c r="G117" s="17"/>
      <c r="H117" s="17"/>
    </row>
    <row r="118" spans="1:9" x14ac:dyDescent="0.25">
      <c r="A118" s="17"/>
      <c r="B118" s="17"/>
      <c r="C118" s="17"/>
      <c r="D118" s="17"/>
      <c r="E118" s="17"/>
      <c r="F118" s="17"/>
      <c r="G118" s="17"/>
      <c r="H118" s="17"/>
    </row>
    <row r="119" spans="1:9" x14ac:dyDescent="0.25">
      <c r="A119" s="17"/>
      <c r="B119" s="17"/>
      <c r="C119" s="17"/>
      <c r="D119" s="17"/>
      <c r="E119" s="17"/>
      <c r="F119" s="17"/>
      <c r="G119" s="17"/>
      <c r="H119" s="17"/>
    </row>
    <row r="120" spans="1:9" x14ac:dyDescent="0.25">
      <c r="A120" s="17"/>
      <c r="B120" s="17"/>
      <c r="C120" s="17"/>
      <c r="D120" s="17"/>
      <c r="E120" s="17"/>
      <c r="F120" s="17"/>
      <c r="G120" s="17"/>
      <c r="H120" s="17"/>
    </row>
    <row r="121" spans="1:9" x14ac:dyDescent="0.25">
      <c r="A121" s="17"/>
      <c r="B121" s="17"/>
      <c r="C121" s="17"/>
      <c r="D121" s="17"/>
      <c r="E121" s="17"/>
      <c r="F121" s="17"/>
      <c r="G121" s="17"/>
      <c r="H121" s="17"/>
    </row>
    <row r="122" spans="1:9" x14ac:dyDescent="0.25">
      <c r="A122" s="17"/>
      <c r="B122" s="17"/>
      <c r="C122" s="17"/>
      <c r="D122" s="17"/>
      <c r="E122" s="17"/>
      <c r="F122" s="17"/>
      <c r="G122" s="17"/>
      <c r="H122" s="17"/>
    </row>
    <row r="123" spans="1:9" x14ac:dyDescent="0.25">
      <c r="A123" s="17"/>
      <c r="B123" s="17"/>
      <c r="C123" s="17"/>
      <c r="D123" s="17"/>
      <c r="E123" s="17"/>
      <c r="F123" s="17"/>
      <c r="G123" s="17"/>
      <c r="H123" s="17"/>
    </row>
    <row r="124" spans="1:9" x14ac:dyDescent="0.25">
      <c r="A124" s="17"/>
      <c r="B124" s="17"/>
      <c r="C124" s="17"/>
      <c r="D124" s="17"/>
      <c r="E124" s="17"/>
      <c r="F124" s="17"/>
      <c r="G124" s="17"/>
      <c r="H124" s="17"/>
    </row>
    <row r="125" spans="1:9" x14ac:dyDescent="0.25">
      <c r="A125" s="17"/>
      <c r="B125" s="17"/>
      <c r="C125" s="17"/>
      <c r="D125" s="17"/>
      <c r="E125" s="17"/>
      <c r="F125" s="17"/>
      <c r="G125" s="17"/>
      <c r="H125" s="17"/>
    </row>
    <row r="126" spans="1:9" x14ac:dyDescent="0.25">
      <c r="A126" s="17"/>
      <c r="B126" s="17"/>
      <c r="C126" s="17"/>
      <c r="D126" s="17"/>
      <c r="E126" s="17"/>
      <c r="F126" s="17"/>
      <c r="G126" s="17"/>
      <c r="H126" s="17"/>
    </row>
    <row r="127" spans="1:9" x14ac:dyDescent="0.25">
      <c r="A127" s="17"/>
      <c r="B127" s="17"/>
      <c r="C127" s="17"/>
      <c r="D127" s="17"/>
      <c r="E127" s="17"/>
      <c r="F127" s="17"/>
      <c r="G127" s="17"/>
      <c r="H127" s="17"/>
    </row>
    <row r="128" spans="1:9" x14ac:dyDescent="0.25">
      <c r="A128" s="17"/>
      <c r="B128" s="17"/>
      <c r="C128" s="17"/>
      <c r="D128" s="17"/>
      <c r="E128" s="17"/>
      <c r="F128" s="17"/>
      <c r="G128" s="17"/>
      <c r="H128" s="17"/>
    </row>
    <row r="158" spans="1:5" hidden="1" x14ac:dyDescent="0.25">
      <c r="A158" s="16">
        <v>1</v>
      </c>
      <c r="B158" s="16" t="s">
        <v>23</v>
      </c>
      <c r="C158" s="16">
        <v>2005</v>
      </c>
      <c r="E158" s="16" t="s">
        <v>22</v>
      </c>
    </row>
    <row r="159" spans="1:5" hidden="1" x14ac:dyDescent="0.25">
      <c r="A159" s="16">
        <v>2</v>
      </c>
      <c r="B159" s="16" t="s">
        <v>21</v>
      </c>
      <c r="C159" s="16">
        <v>2006</v>
      </c>
      <c r="E159" s="16" t="s">
        <v>20</v>
      </c>
    </row>
    <row r="160" spans="1:5" hidden="1" x14ac:dyDescent="0.25">
      <c r="A160" s="16">
        <v>3</v>
      </c>
      <c r="B160" s="16" t="s">
        <v>19</v>
      </c>
      <c r="C160" s="16">
        <v>2007</v>
      </c>
    </row>
    <row r="161" spans="1:3" hidden="1" x14ac:dyDescent="0.25">
      <c r="A161" s="16">
        <v>4</v>
      </c>
      <c r="B161" s="16" t="s">
        <v>18</v>
      </c>
      <c r="C161" s="16">
        <v>2008</v>
      </c>
    </row>
    <row r="162" spans="1:3" hidden="1" x14ac:dyDescent="0.25">
      <c r="A162" s="16">
        <v>5</v>
      </c>
      <c r="B162" s="16" t="s">
        <v>17</v>
      </c>
      <c r="C162" s="16">
        <v>2009</v>
      </c>
    </row>
    <row r="163" spans="1:3" hidden="1" x14ac:dyDescent="0.25">
      <c r="A163" s="16">
        <v>6</v>
      </c>
      <c r="B163" s="16" t="s">
        <v>16</v>
      </c>
      <c r="C163" s="16">
        <v>2010</v>
      </c>
    </row>
    <row r="164" spans="1:3" hidden="1" x14ac:dyDescent="0.25">
      <c r="A164" s="16">
        <v>7</v>
      </c>
      <c r="B164" s="16" t="s">
        <v>15</v>
      </c>
      <c r="C164" s="16">
        <v>2011</v>
      </c>
    </row>
    <row r="165" spans="1:3" hidden="1" x14ac:dyDescent="0.25">
      <c r="A165" s="16">
        <v>8</v>
      </c>
      <c r="B165" s="16" t="s">
        <v>14</v>
      </c>
      <c r="C165" s="16">
        <v>2012</v>
      </c>
    </row>
    <row r="166" spans="1:3" hidden="1" x14ac:dyDescent="0.25">
      <c r="A166" s="16">
        <v>9</v>
      </c>
      <c r="B166" s="16" t="s">
        <v>13</v>
      </c>
      <c r="C166" s="16">
        <v>2013</v>
      </c>
    </row>
    <row r="167" spans="1:3" hidden="1" x14ac:dyDescent="0.25">
      <c r="A167" s="16">
        <v>10</v>
      </c>
      <c r="B167" s="16" t="s">
        <v>12</v>
      </c>
      <c r="C167" s="16">
        <v>2014</v>
      </c>
    </row>
    <row r="168" spans="1:3" hidden="1" x14ac:dyDescent="0.25">
      <c r="A168" s="16">
        <v>11</v>
      </c>
      <c r="B168" s="16" t="s">
        <v>11</v>
      </c>
      <c r="C168" s="16">
        <v>2015</v>
      </c>
    </row>
    <row r="169" spans="1:3" hidden="1" x14ac:dyDescent="0.25">
      <c r="A169" s="16">
        <v>12</v>
      </c>
      <c r="B169" s="16" t="s">
        <v>10</v>
      </c>
      <c r="C169" s="16">
        <v>2016</v>
      </c>
    </row>
    <row r="170" spans="1:3" hidden="1" x14ac:dyDescent="0.25">
      <c r="A170" s="16">
        <v>13</v>
      </c>
      <c r="C170" s="16">
        <v>2017</v>
      </c>
    </row>
    <row r="171" spans="1:3" hidden="1" x14ac:dyDescent="0.25">
      <c r="A171" s="16">
        <v>14</v>
      </c>
      <c r="C171" s="16">
        <v>2018</v>
      </c>
    </row>
    <row r="172" spans="1:3" hidden="1" x14ac:dyDescent="0.25">
      <c r="A172" s="16">
        <v>15</v>
      </c>
      <c r="C172" s="16">
        <v>2019</v>
      </c>
    </row>
    <row r="173" spans="1:3" hidden="1" x14ac:dyDescent="0.25">
      <c r="A173" s="16">
        <v>16</v>
      </c>
      <c r="C173" s="16">
        <v>2020</v>
      </c>
    </row>
    <row r="174" spans="1:3" hidden="1" x14ac:dyDescent="0.25">
      <c r="A174" s="16">
        <v>17</v>
      </c>
      <c r="C174" s="16">
        <v>2021</v>
      </c>
    </row>
    <row r="175" spans="1:3" hidden="1" x14ac:dyDescent="0.25">
      <c r="A175" s="16">
        <v>18</v>
      </c>
      <c r="C175" s="16">
        <v>2022</v>
      </c>
    </row>
    <row r="176" spans="1:3" hidden="1" x14ac:dyDescent="0.25">
      <c r="A176" s="16">
        <v>19</v>
      </c>
      <c r="C176" s="16">
        <v>2023</v>
      </c>
    </row>
    <row r="177" spans="1:3" hidden="1" x14ac:dyDescent="0.25">
      <c r="A177" s="16">
        <v>20</v>
      </c>
      <c r="C177" s="16">
        <v>2024</v>
      </c>
    </row>
    <row r="178" spans="1:3" hidden="1" x14ac:dyDescent="0.25">
      <c r="A178" s="16">
        <v>21</v>
      </c>
      <c r="C178" s="16">
        <v>2025</v>
      </c>
    </row>
    <row r="179" spans="1:3" hidden="1" x14ac:dyDescent="0.25">
      <c r="A179" s="16">
        <v>22</v>
      </c>
      <c r="C179" s="16">
        <v>2026</v>
      </c>
    </row>
    <row r="180" spans="1:3" hidden="1" x14ac:dyDescent="0.25">
      <c r="A180" s="16">
        <v>23</v>
      </c>
      <c r="C180" s="16">
        <v>2027</v>
      </c>
    </row>
    <row r="181" spans="1:3" hidden="1" x14ac:dyDescent="0.25">
      <c r="A181" s="16">
        <v>24</v>
      </c>
      <c r="C181" s="16">
        <v>2028</v>
      </c>
    </row>
    <row r="182" spans="1:3" hidden="1" x14ac:dyDescent="0.25">
      <c r="A182" s="16">
        <v>25</v>
      </c>
      <c r="C182" s="16">
        <v>2029</v>
      </c>
    </row>
    <row r="183" spans="1:3" hidden="1" x14ac:dyDescent="0.25">
      <c r="A183" s="16">
        <v>26</v>
      </c>
      <c r="C183" s="16">
        <v>2030</v>
      </c>
    </row>
    <row r="184" spans="1:3" hidden="1" x14ac:dyDescent="0.25">
      <c r="A184" s="16">
        <v>27</v>
      </c>
      <c r="C184" s="16">
        <v>2031</v>
      </c>
    </row>
    <row r="185" spans="1:3" hidden="1" x14ac:dyDescent="0.25">
      <c r="A185" s="16">
        <v>28</v>
      </c>
      <c r="C185" s="16">
        <v>2032</v>
      </c>
    </row>
    <row r="186" spans="1:3" hidden="1" x14ac:dyDescent="0.25">
      <c r="A186" s="16">
        <v>29</v>
      </c>
      <c r="C186" s="16">
        <v>2033</v>
      </c>
    </row>
    <row r="187" spans="1:3" hidden="1" x14ac:dyDescent="0.25">
      <c r="A187" s="16">
        <v>30</v>
      </c>
      <c r="C187" s="16">
        <v>2034</v>
      </c>
    </row>
    <row r="188" spans="1:3" hidden="1" x14ac:dyDescent="0.25">
      <c r="A188" s="16">
        <v>31</v>
      </c>
      <c r="C188" s="16">
        <v>2035</v>
      </c>
    </row>
    <row r="189" spans="1:3" hidden="1" x14ac:dyDescent="0.25">
      <c r="C189" s="16">
        <v>2036</v>
      </c>
    </row>
    <row r="190" spans="1:3" hidden="1" x14ac:dyDescent="0.25">
      <c r="C190" s="16">
        <v>2037</v>
      </c>
    </row>
    <row r="191" spans="1:3" hidden="1" x14ac:dyDescent="0.25">
      <c r="C191" s="16">
        <v>2038</v>
      </c>
    </row>
    <row r="192" spans="1:3" hidden="1" x14ac:dyDescent="0.25">
      <c r="C192" s="16">
        <v>2039</v>
      </c>
    </row>
    <row r="193" spans="3:3" hidden="1" x14ac:dyDescent="0.25">
      <c r="C193" s="16">
        <v>2040</v>
      </c>
    </row>
    <row r="194" spans="3:3" hidden="1" x14ac:dyDescent="0.25">
      <c r="C194" s="16">
        <v>2041</v>
      </c>
    </row>
    <row r="195" spans="3:3" hidden="1" x14ac:dyDescent="0.25">
      <c r="C195" s="16">
        <v>2042</v>
      </c>
    </row>
    <row r="196" spans="3:3" hidden="1" x14ac:dyDescent="0.25">
      <c r="C196" s="16">
        <v>2043</v>
      </c>
    </row>
    <row r="197" spans="3:3" hidden="1" x14ac:dyDescent="0.25">
      <c r="C197" s="16">
        <v>2044</v>
      </c>
    </row>
    <row r="198" spans="3:3" hidden="1" x14ac:dyDescent="0.25">
      <c r="C198" s="16">
        <v>2045</v>
      </c>
    </row>
    <row r="199" spans="3:3" hidden="1" x14ac:dyDescent="0.25">
      <c r="C199" s="16">
        <v>2046</v>
      </c>
    </row>
    <row r="200" spans="3:3" hidden="1" x14ac:dyDescent="0.25">
      <c r="C200" s="16">
        <v>2047</v>
      </c>
    </row>
    <row r="201" spans="3:3" hidden="1" x14ac:dyDescent="0.25">
      <c r="C201" s="16">
        <v>2048</v>
      </c>
    </row>
    <row r="202" spans="3:3" hidden="1" x14ac:dyDescent="0.25">
      <c r="C202" s="16">
        <v>2049</v>
      </c>
    </row>
    <row r="203" spans="3:3" hidden="1" x14ac:dyDescent="0.25">
      <c r="C203" s="16">
        <v>2050</v>
      </c>
    </row>
  </sheetData>
  <sheetProtection password="CDE6" sheet="1" objects="1" scenarios="1" formatCells="0" formatColumns="0" formatRows="0"/>
  <mergeCells count="40">
    <mergeCell ref="A68:A70"/>
    <mergeCell ref="A89:D89"/>
    <mergeCell ref="D74:D75"/>
    <mergeCell ref="D71:D72"/>
    <mergeCell ref="A83:A85"/>
    <mergeCell ref="D80:D82"/>
    <mergeCell ref="D77:D79"/>
    <mergeCell ref="B71:B72"/>
    <mergeCell ref="B74:B75"/>
    <mergeCell ref="A71:A82"/>
    <mergeCell ref="B77:B79"/>
    <mergeCell ref="D59:D61"/>
    <mergeCell ref="B80:B82"/>
    <mergeCell ref="B62:B63"/>
    <mergeCell ref="A66:C66"/>
    <mergeCell ref="A53:A63"/>
    <mergeCell ref="D57:D58"/>
    <mergeCell ref="D54:D56"/>
    <mergeCell ref="B59:B61"/>
    <mergeCell ref="B57:B58"/>
    <mergeCell ref="D62:D63"/>
    <mergeCell ref="B40:B42"/>
    <mergeCell ref="B49:B52"/>
    <mergeCell ref="B37:B39"/>
    <mergeCell ref="D49:D52"/>
    <mergeCell ref="B43:B44"/>
    <mergeCell ref="B45:B48"/>
    <mergeCell ref="B54:B56"/>
    <mergeCell ref="D43:D44"/>
    <mergeCell ref="D45:D48"/>
    <mergeCell ref="B113:B114"/>
    <mergeCell ref="A2:F2"/>
    <mergeCell ref="B3:D3"/>
    <mergeCell ref="B97:B100"/>
    <mergeCell ref="B109:B112"/>
    <mergeCell ref="B103:B106"/>
    <mergeCell ref="A36:A42"/>
    <mergeCell ref="D37:D39"/>
    <mergeCell ref="D40:D42"/>
    <mergeCell ref="A43:A52"/>
  </mergeCells>
  <phoneticPr fontId="42" type="noConversion"/>
  <conditionalFormatting sqref="D5">
    <cfRule type="cellIs" dxfId="15" priority="1" stopIfTrue="1" operator="equal">
      <formula>Q2</formula>
    </cfRule>
  </conditionalFormatting>
  <conditionalFormatting sqref="D6">
    <cfRule type="cellIs" dxfId="14" priority="2" stopIfTrue="1" operator="equal">
      <formula>Q2</formula>
    </cfRule>
  </conditionalFormatting>
  <conditionalFormatting sqref="D7">
    <cfRule type="cellIs" dxfId="13" priority="3" stopIfTrue="1" operator="equal">
      <formula>Q2</formula>
    </cfRule>
  </conditionalFormatting>
  <conditionalFormatting sqref="D8">
    <cfRule type="cellIs" dxfId="12" priority="4" stopIfTrue="1" operator="equal">
      <formula>#REF!</formula>
    </cfRule>
  </conditionalFormatting>
  <pageMargins left="0.42" right="0.33" top="0.46" bottom="0.51" header="0.27" footer="0.32"/>
  <pageSetup paperSize="9" scale="70" fitToHeight="0" orientation="portrait" cellComments="asDisplayed" r:id="rId1"/>
  <headerFooter alignWithMargins="0">
    <oddFooter>&amp;C&amp;10Page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Q181"/>
  <sheetViews>
    <sheetView zoomScale="70" zoomScaleNormal="70" workbookViewId="0">
      <selection activeCell="J84" sqref="J84"/>
    </sheetView>
  </sheetViews>
  <sheetFormatPr defaultColWidth="8.85546875" defaultRowHeight="15.75" x14ac:dyDescent="0.25"/>
  <cols>
    <col min="1" max="1" width="18.7109375" style="1" customWidth="1"/>
    <col min="2" max="2" width="30" style="1" customWidth="1"/>
    <col min="3" max="3" width="27.42578125" style="1" customWidth="1"/>
    <col min="4" max="4" width="13.7109375" style="1" customWidth="1"/>
    <col min="5" max="5" width="11.7109375" style="1" customWidth="1"/>
    <col min="6" max="6" width="16.85546875" style="1" customWidth="1"/>
    <col min="7" max="7" width="15.140625" style="1" customWidth="1"/>
    <col min="8" max="8" width="12.28515625" style="1" customWidth="1"/>
    <col min="9" max="9" width="8.85546875" style="1" customWidth="1"/>
    <col min="10" max="10" width="34.5703125" style="1" customWidth="1"/>
    <col min="11" max="11" width="26.5703125" style="1" customWidth="1"/>
    <col min="12" max="12" width="17.85546875" style="1" customWidth="1"/>
    <col min="13" max="13" width="19.42578125" style="1" customWidth="1"/>
    <col min="14" max="16384" width="8.85546875" style="1"/>
  </cols>
  <sheetData>
    <row r="1" spans="1:17" s="19" customFormat="1" ht="16.5" thickBot="1" x14ac:dyDescent="0.3">
      <c r="A1" s="424"/>
      <c r="B1" s="424"/>
      <c r="C1" s="424"/>
      <c r="D1" s="424"/>
      <c r="E1" s="424"/>
      <c r="F1" s="424"/>
      <c r="G1" s="424"/>
      <c r="H1" s="202"/>
      <c r="I1" s="202"/>
      <c r="J1" s="202"/>
    </row>
    <row r="2" spans="1:17" s="19" customFormat="1" ht="33" customHeight="1" thickTop="1" thickBot="1" x14ac:dyDescent="0.3">
      <c r="A2" s="993" t="s">
        <v>184</v>
      </c>
      <c r="B2" s="994"/>
      <c r="C2" s="994"/>
      <c r="D2" s="994"/>
      <c r="E2" s="994"/>
      <c r="F2" s="994"/>
      <c r="G2" s="995"/>
      <c r="H2" s="202"/>
      <c r="I2" s="202"/>
      <c r="J2" s="202"/>
      <c r="Q2" s="19" t="s">
        <v>119</v>
      </c>
    </row>
    <row r="3" spans="1:17" s="19" customFormat="1" ht="17.25" thickTop="1" thickBot="1" x14ac:dyDescent="0.3">
      <c r="A3" s="996" t="s">
        <v>72</v>
      </c>
      <c r="B3" s="997"/>
      <c r="C3" s="461" t="s">
        <v>116</v>
      </c>
      <c r="D3" s="989" t="s">
        <v>115</v>
      </c>
      <c r="E3" s="990"/>
      <c r="F3" s="460" t="s">
        <v>50</v>
      </c>
      <c r="G3" s="459" t="s">
        <v>183</v>
      </c>
      <c r="H3" s="428"/>
      <c r="I3" s="202"/>
      <c r="J3" s="202"/>
      <c r="Q3" s="241" t="s">
        <v>182</v>
      </c>
    </row>
    <row r="4" spans="1:17" s="19" customFormat="1" ht="15.75" customHeight="1" thickTop="1" x14ac:dyDescent="0.25">
      <c r="A4" s="998" t="s">
        <v>181</v>
      </c>
      <c r="B4" s="458" t="s">
        <v>180</v>
      </c>
      <c r="C4" s="457">
        <f>D62</f>
        <v>0</v>
      </c>
      <c r="D4" s="1006">
        <f>D83</f>
        <v>0</v>
      </c>
      <c r="E4" s="1007"/>
      <c r="F4" s="456">
        <f>+IF(C4+C5=D4,C4,Q2)</f>
        <v>0</v>
      </c>
      <c r="G4" s="1001" t="s">
        <v>157</v>
      </c>
      <c r="H4" s="437"/>
      <c r="I4" s="337"/>
      <c r="J4" s="202"/>
      <c r="Q4" s="241" t="s">
        <v>155</v>
      </c>
    </row>
    <row r="5" spans="1:17" s="19" customFormat="1" x14ac:dyDescent="0.25">
      <c r="A5" s="999"/>
      <c r="B5" s="455" t="s">
        <v>179</v>
      </c>
      <c r="C5" s="454">
        <f>D65</f>
        <v>0</v>
      </c>
      <c r="D5" s="1008"/>
      <c r="E5" s="1009"/>
      <c r="F5" s="453">
        <f>+IF(C4+C5=D4,C5,Q2)</f>
        <v>0</v>
      </c>
      <c r="G5" s="1002"/>
      <c r="H5" s="437"/>
      <c r="I5" s="202"/>
      <c r="J5" s="202"/>
    </row>
    <row r="6" spans="1:17" s="19" customFormat="1" x14ac:dyDescent="0.25">
      <c r="A6" s="999"/>
      <c r="B6" s="455" t="s">
        <v>178</v>
      </c>
      <c r="C6" s="454">
        <f>D67</f>
        <v>0</v>
      </c>
      <c r="D6" s="1010">
        <f>D85</f>
        <v>0</v>
      </c>
      <c r="E6" s="1011"/>
      <c r="F6" s="453">
        <f>+IF(C6+C7=D6,C6,Q2)</f>
        <v>0</v>
      </c>
      <c r="G6" s="1002"/>
      <c r="H6" s="437"/>
      <c r="I6" s="337"/>
      <c r="J6" s="202"/>
    </row>
    <row r="7" spans="1:17" s="19" customFormat="1" ht="16.5" thickBot="1" x14ac:dyDescent="0.3">
      <c r="A7" s="1000"/>
      <c r="B7" s="452" t="s">
        <v>177</v>
      </c>
      <c r="C7" s="451">
        <f>D69</f>
        <v>0</v>
      </c>
      <c r="D7" s="1012"/>
      <c r="E7" s="1013"/>
      <c r="F7" s="450">
        <f>+IF(C6+C7=D6,C7,Q2)</f>
        <v>0</v>
      </c>
      <c r="G7" s="1002"/>
      <c r="H7" s="437"/>
      <c r="I7" s="337"/>
      <c r="J7" s="202"/>
    </row>
    <row r="8" spans="1:17" s="19" customFormat="1" x14ac:dyDescent="0.25">
      <c r="A8" s="1004" t="s">
        <v>176</v>
      </c>
      <c r="B8" s="449" t="s">
        <v>175</v>
      </c>
      <c r="C8" s="448">
        <f>D72</f>
        <v>0</v>
      </c>
      <c r="D8" s="1014">
        <f>D87</f>
        <v>0</v>
      </c>
      <c r="E8" s="1015"/>
      <c r="F8" s="447">
        <f>+IF(C8=D8,C8,Q2)</f>
        <v>0</v>
      </c>
      <c r="G8" s="1002"/>
      <c r="H8" s="437"/>
      <c r="I8" s="337"/>
      <c r="J8" s="202"/>
    </row>
    <row r="9" spans="1:17" s="19" customFormat="1" ht="16.5" thickBot="1" x14ac:dyDescent="0.3">
      <c r="A9" s="1005"/>
      <c r="B9" s="446" t="s">
        <v>174</v>
      </c>
      <c r="C9" s="445">
        <f>D76</f>
        <v>0</v>
      </c>
      <c r="D9" s="1029">
        <f>D90</f>
        <v>0</v>
      </c>
      <c r="E9" s="1030"/>
      <c r="F9" s="444">
        <f>+IF(C9=D9,C9,Q2)</f>
        <v>0</v>
      </c>
      <c r="G9" s="1003"/>
      <c r="H9" s="437"/>
      <c r="I9" s="337"/>
      <c r="J9" s="202"/>
    </row>
    <row r="10" spans="1:17" s="19" customFormat="1" ht="15.75" customHeight="1" thickTop="1" x14ac:dyDescent="0.25">
      <c r="A10" s="1019" t="s">
        <v>67</v>
      </c>
      <c r="B10" s="1020"/>
      <c r="C10" s="443">
        <f>D102+D104</f>
        <v>0</v>
      </c>
      <c r="D10" s="1025">
        <f>D114+D115+D116</f>
        <v>0</v>
      </c>
      <c r="E10" s="1026"/>
      <c r="F10" s="442">
        <f>+IF(C10=D10,C10,Q2)</f>
        <v>0</v>
      </c>
      <c r="G10" s="1016" t="s">
        <v>133</v>
      </c>
      <c r="H10" s="437"/>
      <c r="I10" s="202"/>
      <c r="J10" s="202"/>
    </row>
    <row r="11" spans="1:17" s="19" customFormat="1" x14ac:dyDescent="0.25">
      <c r="A11" s="1021" t="s">
        <v>66</v>
      </c>
      <c r="B11" s="1022"/>
      <c r="C11" s="441">
        <f>D106</f>
        <v>0</v>
      </c>
      <c r="D11" s="1038">
        <f>D118</f>
        <v>0</v>
      </c>
      <c r="E11" s="1039"/>
      <c r="F11" s="440">
        <f>+IF(C11=D11,C11,Q2)</f>
        <v>0</v>
      </c>
      <c r="G11" s="1017"/>
      <c r="H11" s="437"/>
      <c r="I11" s="337"/>
      <c r="J11" s="202"/>
    </row>
    <row r="12" spans="1:17" s="19" customFormat="1" ht="16.5" thickBot="1" x14ac:dyDescent="0.3">
      <c r="A12" s="1023" t="s">
        <v>56</v>
      </c>
      <c r="B12" s="1024"/>
      <c r="C12" s="439">
        <f>D109</f>
        <v>0</v>
      </c>
      <c r="D12" s="1027">
        <f>D120+D121+D122</f>
        <v>0</v>
      </c>
      <c r="E12" s="1028"/>
      <c r="F12" s="438">
        <f>+IF(C12=D12,C12,Q2)</f>
        <v>0</v>
      </c>
      <c r="G12" s="1018"/>
      <c r="H12" s="437"/>
      <c r="I12" s="202"/>
      <c r="J12" s="202"/>
    </row>
    <row r="13" spans="1:17" s="19" customFormat="1" ht="17.25" thickTop="1" thickBot="1" x14ac:dyDescent="0.3">
      <c r="A13" s="991" t="s">
        <v>114</v>
      </c>
      <c r="B13" s="992"/>
      <c r="C13" s="436">
        <f>SUM(C4:C12)</f>
        <v>0</v>
      </c>
      <c r="D13" s="987">
        <f>SUM(D4:D12)</f>
        <v>0</v>
      </c>
      <c r="E13" s="988"/>
      <c r="F13" s="435">
        <f>F4+F5+F6+F7+F8+F9+F10+F11+F12</f>
        <v>0</v>
      </c>
      <c r="G13" s="434"/>
      <c r="H13" s="337"/>
      <c r="I13" s="337"/>
      <c r="J13" s="202"/>
    </row>
    <row r="14" spans="1:17" s="19" customFormat="1" ht="17.25" thickTop="1" thickBot="1" x14ac:dyDescent="0.3">
      <c r="A14" s="432"/>
      <c r="B14" s="432"/>
      <c r="C14" s="432"/>
      <c r="D14" s="432"/>
      <c r="E14" s="431"/>
      <c r="F14" s="431"/>
      <c r="G14" s="431"/>
      <c r="H14" s="337"/>
      <c r="I14" s="202"/>
      <c r="J14" s="202"/>
    </row>
    <row r="15" spans="1:17" s="19" customFormat="1" ht="16.5" thickTop="1" x14ac:dyDescent="0.25">
      <c r="A15" s="433" t="s">
        <v>113</v>
      </c>
      <c r="B15" s="432"/>
      <c r="C15" s="432"/>
      <c r="D15" s="432"/>
      <c r="E15" s="431"/>
      <c r="F15" s="430"/>
      <c r="G15" s="202"/>
      <c r="H15" s="202"/>
      <c r="I15" s="202"/>
      <c r="J15" s="202"/>
    </row>
    <row r="16" spans="1:17" s="19" customFormat="1" x14ac:dyDescent="0.25">
      <c r="A16" s="429" t="s">
        <v>173</v>
      </c>
      <c r="B16" s="355"/>
      <c r="C16" s="355"/>
      <c r="D16" s="355"/>
      <c r="E16" s="337"/>
      <c r="F16" s="427"/>
      <c r="G16" s="202"/>
      <c r="H16" s="202"/>
      <c r="I16" s="202"/>
      <c r="J16" s="202"/>
    </row>
    <row r="17" spans="1:12" s="19" customFormat="1" x14ac:dyDescent="0.25">
      <c r="A17" s="428" t="s">
        <v>172</v>
      </c>
      <c r="B17" s="337"/>
      <c r="C17" s="337"/>
      <c r="D17" s="355"/>
      <c r="E17" s="337"/>
      <c r="F17" s="427"/>
      <c r="G17" s="202"/>
      <c r="H17" s="202"/>
      <c r="I17" s="202"/>
      <c r="J17" s="202"/>
    </row>
    <row r="18" spans="1:12" s="19" customFormat="1" x14ac:dyDescent="0.25">
      <c r="A18" s="428"/>
      <c r="B18" s="337"/>
      <c r="C18" s="337"/>
      <c r="D18" s="355"/>
      <c r="E18" s="337"/>
      <c r="F18" s="427"/>
      <c r="G18" s="202"/>
      <c r="H18" s="202"/>
      <c r="I18" s="202"/>
      <c r="J18" s="202"/>
    </row>
    <row r="19" spans="1:12" s="19" customFormat="1" ht="16.5" thickBot="1" x14ac:dyDescent="0.3">
      <c r="A19" s="426" t="s">
        <v>171</v>
      </c>
      <c r="B19" s="425"/>
      <c r="C19" s="425"/>
      <c r="D19" s="425"/>
      <c r="E19" s="424"/>
      <c r="F19" s="423"/>
      <c r="G19" s="202"/>
      <c r="H19" s="202"/>
      <c r="I19" s="202"/>
      <c r="J19" s="202"/>
    </row>
    <row r="20" spans="1:12" s="19" customFormat="1" ht="16.5" thickTop="1" x14ac:dyDescent="0.25">
      <c r="A20" s="422"/>
      <c r="B20" s="355"/>
      <c r="C20" s="355"/>
      <c r="D20" s="355"/>
      <c r="E20" s="202"/>
      <c r="F20" s="202"/>
      <c r="G20" s="202"/>
      <c r="H20" s="202"/>
      <c r="I20" s="202"/>
      <c r="J20" s="202"/>
    </row>
    <row r="21" spans="1:12" s="19" customFormat="1" x14ac:dyDescent="0.25">
      <c r="A21" s="422"/>
      <c r="B21" s="355"/>
      <c r="C21" s="355"/>
      <c r="D21" s="355"/>
      <c r="E21" s="202"/>
      <c r="F21" s="202"/>
      <c r="G21" s="202"/>
      <c r="H21" s="202"/>
      <c r="I21" s="202"/>
      <c r="J21" s="202"/>
    </row>
    <row r="22" spans="1:12" s="19" customFormat="1" x14ac:dyDescent="0.25">
      <c r="A22" s="422"/>
      <c r="B22" s="355"/>
      <c r="C22" s="355"/>
      <c r="D22" s="355"/>
      <c r="E22" s="202"/>
      <c r="F22" s="202"/>
      <c r="G22" s="202"/>
      <c r="H22" s="202"/>
      <c r="I22" s="202"/>
      <c r="J22" s="202"/>
    </row>
    <row r="23" spans="1:12" s="19" customFormat="1" ht="19.5" thickBot="1" x14ac:dyDescent="0.35">
      <c r="A23" s="421" t="s">
        <v>170</v>
      </c>
      <c r="B23" s="420"/>
      <c r="C23" s="420"/>
      <c r="D23" s="420"/>
      <c r="E23" s="420"/>
      <c r="F23" s="420"/>
      <c r="G23" s="420"/>
      <c r="H23" s="420"/>
      <c r="I23" s="202"/>
      <c r="J23" s="202"/>
    </row>
    <row r="24" spans="1:12" s="19" customFormat="1" ht="33" thickTop="1" thickBot="1" x14ac:dyDescent="0.3">
      <c r="A24" s="419" t="s">
        <v>169</v>
      </c>
      <c r="B24" s="246" t="s">
        <v>168</v>
      </c>
      <c r="C24" s="246" t="s">
        <v>70</v>
      </c>
      <c r="D24" s="246" t="s">
        <v>39</v>
      </c>
      <c r="E24" s="284" t="s">
        <v>69</v>
      </c>
      <c r="F24" s="284" t="s">
        <v>37</v>
      </c>
      <c r="G24" s="284" t="s">
        <v>36</v>
      </c>
      <c r="H24" s="284" t="s">
        <v>35</v>
      </c>
      <c r="I24" s="202"/>
      <c r="J24" s="418"/>
      <c r="K24" s="418"/>
      <c r="L24" s="418"/>
    </row>
    <row r="25" spans="1:12" s="19" customFormat="1" ht="23.25" customHeight="1" thickTop="1" thickBot="1" x14ac:dyDescent="0.3">
      <c r="A25" s="235" t="s">
        <v>167</v>
      </c>
      <c r="B25" s="244">
        <v>10</v>
      </c>
      <c r="C25" s="417" t="s">
        <v>164</v>
      </c>
      <c r="D25" s="416"/>
      <c r="E25" s="413">
        <v>6</v>
      </c>
      <c r="F25" s="412">
        <v>28</v>
      </c>
      <c r="G25" s="412">
        <v>0.5</v>
      </c>
      <c r="H25" s="411">
        <f>+D25*E25*F25*G25</f>
        <v>0</v>
      </c>
      <c r="I25" s="410"/>
      <c r="J25" s="971" t="s">
        <v>166</v>
      </c>
    </row>
    <row r="26" spans="1:12" s="19" customFormat="1" ht="23.25" customHeight="1" thickTop="1" thickBot="1" x14ac:dyDescent="0.3">
      <c r="A26" s="415" t="s">
        <v>165</v>
      </c>
      <c r="B26" s="235">
        <v>15</v>
      </c>
      <c r="C26" s="414" t="s">
        <v>164</v>
      </c>
      <c r="D26" s="217"/>
      <c r="E26" s="413">
        <v>6</v>
      </c>
      <c r="F26" s="412">
        <v>28</v>
      </c>
      <c r="G26" s="412">
        <v>1</v>
      </c>
      <c r="H26" s="411">
        <f>+D26*E26*F26*G26</f>
        <v>0</v>
      </c>
      <c r="I26" s="410"/>
      <c r="J26" s="971"/>
    </row>
    <row r="27" spans="1:12" s="19" customFormat="1" ht="17.25" thickTop="1" thickBot="1" x14ac:dyDescent="0.3">
      <c r="A27" s="409"/>
      <c r="B27" s="392"/>
      <c r="C27" s="408"/>
      <c r="D27" s="407">
        <f>D25+D26</f>
        <v>0</v>
      </c>
      <c r="E27" s="406"/>
      <c r="F27" s="389"/>
      <c r="G27" s="389"/>
      <c r="H27" s="388"/>
      <c r="I27" s="202"/>
      <c r="J27" s="355"/>
    </row>
    <row r="28" spans="1:12" s="19" customFormat="1" ht="16.5" thickTop="1" x14ac:dyDescent="0.25">
      <c r="A28" s="393"/>
      <c r="B28" s="392"/>
      <c r="C28" s="391"/>
      <c r="D28" s="390"/>
      <c r="E28" s="389"/>
      <c r="F28" s="389"/>
      <c r="G28" s="389"/>
      <c r="H28" s="388"/>
      <c r="I28" s="202"/>
      <c r="J28" s="355"/>
    </row>
    <row r="29" spans="1:12" s="19" customFormat="1" x14ac:dyDescent="0.25">
      <c r="A29" s="393"/>
      <c r="B29" s="392"/>
      <c r="C29" s="391"/>
      <c r="D29" s="390"/>
      <c r="E29" s="389"/>
      <c r="F29" s="389"/>
      <c r="G29" s="389"/>
      <c r="H29" s="388"/>
      <c r="I29" s="202"/>
      <c r="J29" s="355"/>
    </row>
    <row r="30" spans="1:12" s="19" customFormat="1" x14ac:dyDescent="0.25">
      <c r="A30" s="393"/>
      <c r="B30" s="392"/>
      <c r="C30" s="391"/>
      <c r="D30" s="390"/>
      <c r="E30" s="389"/>
      <c r="F30" s="389"/>
      <c r="G30" s="389"/>
      <c r="H30" s="388"/>
      <c r="I30" s="202"/>
      <c r="J30" s="355"/>
    </row>
    <row r="31" spans="1:12" s="19" customFormat="1" x14ac:dyDescent="0.25">
      <c r="A31" s="393"/>
      <c r="B31" s="392"/>
      <c r="C31" s="391"/>
      <c r="D31" s="390"/>
      <c r="E31" s="389"/>
      <c r="F31" s="389"/>
      <c r="G31" s="389"/>
      <c r="H31" s="388"/>
      <c r="I31" s="202"/>
      <c r="J31" s="355"/>
    </row>
    <row r="32" spans="1:12" s="19" customFormat="1" ht="18.75" x14ac:dyDescent="0.25">
      <c r="A32" s="973" t="s">
        <v>163</v>
      </c>
      <c r="B32" s="974"/>
      <c r="C32" s="974"/>
      <c r="D32" s="974"/>
      <c r="E32" s="974"/>
      <c r="F32" s="974"/>
      <c r="G32" s="974"/>
      <c r="H32" s="974"/>
      <c r="I32" s="202"/>
      <c r="J32" s="355"/>
    </row>
    <row r="33" spans="1:10" s="19" customFormat="1" x14ac:dyDescent="0.25">
      <c r="A33" s="393"/>
      <c r="B33" s="392"/>
      <c r="C33" s="391"/>
      <c r="D33" s="390"/>
      <c r="E33" s="389"/>
      <c r="F33" s="389"/>
      <c r="G33" s="389"/>
      <c r="H33" s="388"/>
      <c r="I33" s="202"/>
      <c r="J33" s="355"/>
    </row>
    <row r="34" spans="1:10" s="19" customFormat="1" x14ac:dyDescent="0.25">
      <c r="A34" s="393"/>
      <c r="B34" s="392"/>
      <c r="C34" s="391"/>
      <c r="D34" s="390"/>
      <c r="E34" s="389"/>
      <c r="F34" s="389"/>
      <c r="G34" s="389"/>
      <c r="H34" s="388"/>
      <c r="I34" s="202"/>
      <c r="J34" s="355"/>
    </row>
    <row r="35" spans="1:10" s="19" customFormat="1" ht="18.75" x14ac:dyDescent="0.3">
      <c r="A35" s="405" t="s">
        <v>162</v>
      </c>
      <c r="B35" s="403"/>
      <c r="C35" s="403"/>
      <c r="D35" s="404"/>
      <c r="E35" s="403"/>
      <c r="F35" s="403"/>
      <c r="G35" s="403"/>
      <c r="H35" s="403"/>
      <c r="I35" s="202"/>
      <c r="J35" s="355"/>
    </row>
    <row r="36" spans="1:10" s="19" customFormat="1" x14ac:dyDescent="0.25">
      <c r="A36" s="202"/>
      <c r="B36" s="202"/>
      <c r="C36" s="401" t="s">
        <v>161</v>
      </c>
      <c r="D36" s="402">
        <f>'Dosages Adult'!F8</f>
        <v>0</v>
      </c>
      <c r="E36" s="401"/>
      <c r="F36" s="202"/>
      <c r="G36" s="202"/>
      <c r="H36" s="202"/>
      <c r="I36" s="202"/>
      <c r="J36" s="355"/>
    </row>
    <row r="37" spans="1:10" s="19" customFormat="1" x14ac:dyDescent="0.25">
      <c r="A37" s="202"/>
      <c r="B37" s="202"/>
      <c r="C37" s="401" t="s">
        <v>160</v>
      </c>
      <c r="D37" s="400">
        <v>0</v>
      </c>
      <c r="E37" s="399"/>
      <c r="F37" s="202"/>
      <c r="G37" s="202"/>
      <c r="H37" s="202"/>
      <c r="I37" s="202"/>
      <c r="J37" s="355"/>
    </row>
    <row r="38" spans="1:10" s="19" customFormat="1" x14ac:dyDescent="0.25">
      <c r="A38" s="202"/>
      <c r="B38" s="202"/>
      <c r="C38" s="397" t="s">
        <v>159</v>
      </c>
      <c r="D38" s="398">
        <f>ROUNDUP(D37*(D36),0)</f>
        <v>0</v>
      </c>
      <c r="E38" s="397"/>
      <c r="F38" s="202"/>
      <c r="G38" s="202"/>
      <c r="H38" s="202"/>
      <c r="I38" s="202"/>
      <c r="J38" s="355"/>
    </row>
    <row r="39" spans="1:10" s="19" customFormat="1" hidden="1" x14ac:dyDescent="0.25">
      <c r="A39" s="396"/>
      <c r="B39" s="355"/>
      <c r="C39" s="395" t="s">
        <v>158</v>
      </c>
      <c r="D39" s="394"/>
      <c r="E39" s="389"/>
      <c r="F39" s="389"/>
      <c r="G39" s="389"/>
      <c r="H39" s="388"/>
      <c r="I39" s="202"/>
      <c r="J39" s="355"/>
    </row>
    <row r="40" spans="1:10" s="19" customFormat="1" ht="16.5" thickBot="1" x14ac:dyDescent="0.3">
      <c r="A40" s="393"/>
      <c r="B40" s="392"/>
      <c r="C40" s="391"/>
      <c r="D40" s="390"/>
      <c r="E40" s="389"/>
      <c r="F40" s="389"/>
      <c r="G40" s="389"/>
      <c r="H40" s="388"/>
      <c r="I40" s="202"/>
      <c r="J40" s="355"/>
    </row>
    <row r="41" spans="1:10" s="19" customFormat="1" ht="17.25" thickTop="1" thickBot="1" x14ac:dyDescent="0.3">
      <c r="A41" s="387"/>
      <c r="B41" s="386"/>
      <c r="C41" s="385"/>
      <c r="D41" s="384"/>
      <c r="E41" s="383"/>
      <c r="F41" s="383"/>
      <c r="G41" s="383"/>
      <c r="H41" s="382"/>
      <c r="I41" s="381"/>
      <c r="J41" s="355"/>
    </row>
    <row r="42" spans="1:10" s="19" customFormat="1" ht="20.25" thickTop="1" thickBot="1" x14ac:dyDescent="0.35">
      <c r="A42" s="380" t="s">
        <v>157</v>
      </c>
      <c r="B42" s="379"/>
      <c r="C42" s="378"/>
      <c r="D42" s="304"/>
      <c r="E42" s="304"/>
      <c r="F42" s="304"/>
      <c r="G42" s="304"/>
      <c r="H42" s="304"/>
      <c r="I42" s="303"/>
      <c r="J42" s="355"/>
    </row>
    <row r="43" spans="1:10" s="19" customFormat="1" ht="16.5" thickTop="1" x14ac:dyDescent="0.25">
      <c r="A43" s="359"/>
      <c r="B43" s="329"/>
      <c r="C43" s="377"/>
      <c r="D43" s="357"/>
      <c r="E43" s="330"/>
      <c r="F43" s="330"/>
      <c r="G43" s="330"/>
      <c r="H43" s="356"/>
      <c r="I43" s="303"/>
      <c r="J43" s="355"/>
    </row>
    <row r="44" spans="1:10" s="19" customFormat="1" hidden="1" x14ac:dyDescent="0.25">
      <c r="A44" s="359"/>
      <c r="B44" s="329"/>
      <c r="C44" s="377"/>
      <c r="D44" s="357"/>
      <c r="E44" s="330"/>
      <c r="F44" s="330"/>
      <c r="G44" s="330"/>
      <c r="H44" s="356"/>
      <c r="I44" s="303"/>
      <c r="J44" s="355"/>
    </row>
    <row r="45" spans="1:10" s="19" customFormat="1" ht="17.25" hidden="1" thickTop="1" thickBot="1" x14ac:dyDescent="0.3">
      <c r="A45" s="376" t="s">
        <v>156</v>
      </c>
      <c r="B45" s="351"/>
      <c r="C45" s="287"/>
      <c r="D45" s="375" t="s">
        <v>155</v>
      </c>
      <c r="E45" s="330"/>
      <c r="F45" s="330"/>
      <c r="G45" s="330"/>
      <c r="H45" s="356"/>
      <c r="I45" s="303"/>
      <c r="J45" s="355"/>
    </row>
    <row r="46" spans="1:10" s="19" customFormat="1" hidden="1" x14ac:dyDescent="0.25">
      <c r="A46" s="306"/>
      <c r="B46" s="304"/>
      <c r="C46" s="304"/>
      <c r="D46" s="304"/>
      <c r="E46" s="330"/>
      <c r="F46" s="330"/>
      <c r="G46" s="330"/>
      <c r="H46" s="356"/>
      <c r="I46" s="303"/>
      <c r="J46" s="355"/>
    </row>
    <row r="47" spans="1:10" s="19" customFormat="1" hidden="1" x14ac:dyDescent="0.25">
      <c r="A47" s="306"/>
      <c r="B47" s="304"/>
      <c r="C47" s="304"/>
      <c r="D47" s="304"/>
      <c r="E47" s="330"/>
      <c r="F47" s="330"/>
      <c r="G47" s="330"/>
      <c r="H47" s="356"/>
      <c r="I47" s="303"/>
      <c r="J47" s="355"/>
    </row>
    <row r="48" spans="1:10" s="19" customFormat="1" ht="16.5" hidden="1" thickTop="1" x14ac:dyDescent="0.25">
      <c r="A48" s="975" t="s">
        <v>72</v>
      </c>
      <c r="B48" s="977" t="s">
        <v>71</v>
      </c>
      <c r="C48" s="1035" t="s">
        <v>154</v>
      </c>
      <c r="D48" s="1037" t="s">
        <v>153</v>
      </c>
      <c r="E48" s="330"/>
      <c r="F48" s="330"/>
      <c r="G48" s="330"/>
      <c r="H48" s="356"/>
      <c r="I48" s="303"/>
      <c r="J48" s="355"/>
    </row>
    <row r="49" spans="1:13" s="19" customFormat="1" ht="16.5" hidden="1" thickBot="1" x14ac:dyDescent="0.3">
      <c r="A49" s="976"/>
      <c r="B49" s="978"/>
      <c r="C49" s="1036"/>
      <c r="D49" s="978"/>
      <c r="E49" s="330"/>
      <c r="F49" s="330"/>
      <c r="G49" s="330"/>
      <c r="H49" s="356"/>
      <c r="I49" s="303"/>
      <c r="J49" s="355"/>
    </row>
    <row r="50" spans="1:13" s="19" customFormat="1" hidden="1" x14ac:dyDescent="0.25">
      <c r="A50" s="1043" t="s">
        <v>152</v>
      </c>
      <c r="B50" s="366" t="s">
        <v>150</v>
      </c>
      <c r="C50" s="365">
        <v>0.06</v>
      </c>
      <c r="D50" s="374">
        <f>ROUNDUP(D39*C50,0)</f>
        <v>0</v>
      </c>
      <c r="E50" s="330"/>
      <c r="F50" s="330"/>
      <c r="G50" s="330"/>
      <c r="H50" s="356"/>
      <c r="I50" s="303"/>
      <c r="J50" s="355"/>
    </row>
    <row r="51" spans="1:13" s="19" customFormat="1" hidden="1" x14ac:dyDescent="0.25">
      <c r="A51" s="983"/>
      <c r="B51" s="373" t="s">
        <v>149</v>
      </c>
      <c r="C51" s="372">
        <v>0.67</v>
      </c>
      <c r="D51" s="371">
        <f>ROUNDUP(D39*C51,0)</f>
        <v>0</v>
      </c>
      <c r="E51" s="330"/>
      <c r="F51" s="330"/>
      <c r="G51" s="330"/>
      <c r="H51" s="356"/>
      <c r="I51" s="303"/>
      <c r="J51" s="355"/>
    </row>
    <row r="52" spans="1:13" s="19" customFormat="1" hidden="1" x14ac:dyDescent="0.25">
      <c r="A52" s="983" t="s">
        <v>151</v>
      </c>
      <c r="B52" s="373" t="s">
        <v>150</v>
      </c>
      <c r="C52" s="372">
        <v>0.03</v>
      </c>
      <c r="D52" s="371">
        <f>ROUNDUP(D39*C52,0)</f>
        <v>0</v>
      </c>
      <c r="E52" s="330"/>
      <c r="F52" s="330"/>
      <c r="G52" s="330"/>
      <c r="H52" s="356"/>
      <c r="I52" s="303"/>
      <c r="J52" s="355"/>
    </row>
    <row r="53" spans="1:13" s="19" customFormat="1" ht="16.5" hidden="1" thickBot="1" x14ac:dyDescent="0.3">
      <c r="A53" s="984"/>
      <c r="B53" s="370" t="s">
        <v>149</v>
      </c>
      <c r="C53" s="369">
        <v>0.22</v>
      </c>
      <c r="D53" s="368">
        <f>ROUNDUP(D39*C53,0)</f>
        <v>0</v>
      </c>
      <c r="E53" s="330"/>
      <c r="F53" s="330"/>
      <c r="G53" s="330"/>
      <c r="H53" s="356"/>
      <c r="I53" s="303"/>
      <c r="J53" s="355"/>
    </row>
    <row r="54" spans="1:13" s="19" customFormat="1" ht="31.5" hidden="1" x14ac:dyDescent="0.25">
      <c r="A54" s="367" t="s">
        <v>148</v>
      </c>
      <c r="B54" s="366" t="s">
        <v>146</v>
      </c>
      <c r="C54" s="365">
        <v>0.01</v>
      </c>
      <c r="D54" s="364">
        <f>ROUNDUP(D39*C54,0)</f>
        <v>0</v>
      </c>
      <c r="E54" s="330"/>
      <c r="F54" s="330"/>
      <c r="G54" s="330"/>
      <c r="H54" s="356"/>
      <c r="I54" s="303"/>
      <c r="J54" s="355"/>
    </row>
    <row r="55" spans="1:13" s="19" customFormat="1" ht="32.25" hidden="1" thickBot="1" x14ac:dyDescent="0.3">
      <c r="A55" s="363" t="s">
        <v>147</v>
      </c>
      <c r="B55" s="362" t="s">
        <v>146</v>
      </c>
      <c r="C55" s="361">
        <v>0.01</v>
      </c>
      <c r="D55" s="360">
        <f>ROUNDUP(D39*C55,0)</f>
        <v>0</v>
      </c>
      <c r="E55" s="330"/>
      <c r="F55" s="330"/>
      <c r="G55" s="330"/>
      <c r="H55" s="356"/>
      <c r="I55" s="303"/>
      <c r="J55" s="355"/>
    </row>
    <row r="56" spans="1:13" s="19" customFormat="1" hidden="1" x14ac:dyDescent="0.25">
      <c r="A56" s="359"/>
      <c r="B56" s="329"/>
      <c r="C56" s="358">
        <f>SUM(C50:C55)</f>
        <v>1</v>
      </c>
      <c r="D56" s="357"/>
      <c r="E56" s="330"/>
      <c r="F56" s="330"/>
      <c r="G56" s="330"/>
      <c r="H56" s="356"/>
      <c r="I56" s="303"/>
      <c r="J56" s="355"/>
      <c r="K56" s="354"/>
      <c r="L56" s="354"/>
      <c r="M56" s="354"/>
    </row>
    <row r="57" spans="1:13" s="19" customFormat="1" hidden="1" x14ac:dyDescent="0.25">
      <c r="A57" s="359"/>
      <c r="B57" s="329"/>
      <c r="C57" s="358"/>
      <c r="D57" s="357"/>
      <c r="E57" s="330"/>
      <c r="F57" s="330"/>
      <c r="G57" s="330"/>
      <c r="H57" s="356"/>
      <c r="I57" s="303"/>
      <c r="J57" s="355"/>
      <c r="K57" s="354"/>
      <c r="L57" s="354"/>
      <c r="M57" s="354"/>
    </row>
    <row r="58" spans="1:13" s="289" customFormat="1" ht="17.25" customHeight="1" thickBot="1" x14ac:dyDescent="0.35">
      <c r="A58" s="353"/>
      <c r="B58" s="352"/>
      <c r="C58" s="352"/>
      <c r="D58" s="304"/>
      <c r="E58" s="304"/>
      <c r="F58" s="304"/>
      <c r="G58" s="304"/>
      <c r="H58" s="304"/>
      <c r="I58" s="303"/>
      <c r="J58" s="972"/>
      <c r="K58" s="346"/>
      <c r="L58" s="345"/>
      <c r="M58" s="344"/>
    </row>
    <row r="59" spans="1:13" s="19" customFormat="1" ht="18" customHeight="1" thickTop="1" thickBot="1" x14ac:dyDescent="0.35">
      <c r="A59" s="288" t="s">
        <v>145</v>
      </c>
      <c r="B59" s="259"/>
      <c r="C59" s="351"/>
      <c r="D59" s="350"/>
      <c r="E59" s="287"/>
      <c r="F59" s="330"/>
      <c r="G59" s="304"/>
      <c r="H59" s="304"/>
      <c r="I59" s="303"/>
      <c r="J59" s="972"/>
      <c r="K59" s="346"/>
      <c r="L59" s="345"/>
      <c r="M59" s="344"/>
    </row>
    <row r="60" spans="1:13" s="19" customFormat="1" ht="15.75" customHeight="1" thickTop="1" thickBot="1" x14ac:dyDescent="0.3">
      <c r="A60" s="249" t="s">
        <v>131</v>
      </c>
      <c r="B60" s="248"/>
      <c r="C60" s="248"/>
      <c r="D60" s="349"/>
      <c r="E60" s="304"/>
      <c r="F60" s="304"/>
      <c r="G60" s="304"/>
      <c r="H60" s="304"/>
      <c r="I60" s="303"/>
      <c r="J60" s="348"/>
      <c r="K60" s="346"/>
      <c r="L60" s="345"/>
      <c r="M60" s="344"/>
    </row>
    <row r="61" spans="1:13" s="19" customFormat="1" ht="33" thickTop="1" thickBot="1" x14ac:dyDescent="0.3">
      <c r="A61" s="246" t="s">
        <v>72</v>
      </c>
      <c r="B61" s="246" t="s">
        <v>71</v>
      </c>
      <c r="C61" s="246" t="s">
        <v>70</v>
      </c>
      <c r="D61" s="246" t="s">
        <v>39</v>
      </c>
      <c r="E61" s="284" t="s">
        <v>69</v>
      </c>
      <c r="F61" s="284" t="s">
        <v>37</v>
      </c>
      <c r="G61" s="284" t="s">
        <v>36</v>
      </c>
      <c r="H61" s="245" t="s">
        <v>35</v>
      </c>
      <c r="I61" s="303"/>
      <c r="J61" s="347"/>
      <c r="K61" s="346"/>
      <c r="L61" s="345"/>
      <c r="M61" s="344"/>
    </row>
    <row r="62" spans="1:13" s="19" customFormat="1" ht="16.5" thickTop="1" x14ac:dyDescent="0.25">
      <c r="A62" s="981" t="s">
        <v>139</v>
      </c>
      <c r="B62" s="1041" t="s">
        <v>143</v>
      </c>
      <c r="C62" s="266" t="s">
        <v>125</v>
      </c>
      <c r="D62" s="968">
        <f>IF(D45=Q3, D50, 0)</f>
        <v>0</v>
      </c>
      <c r="E62" s="239">
        <v>2</v>
      </c>
      <c r="F62" s="239">
        <v>28</v>
      </c>
      <c r="G62" s="239">
        <v>3</v>
      </c>
      <c r="H62" s="281">
        <f>+D62*E62*F62*G62</f>
        <v>0</v>
      </c>
      <c r="I62" s="303"/>
      <c r="J62" s="202"/>
      <c r="L62" s="343"/>
    </row>
    <row r="63" spans="1:13" s="19" customFormat="1" x14ac:dyDescent="0.25">
      <c r="A63" s="982"/>
      <c r="B63" s="1042"/>
      <c r="C63" s="229" t="s">
        <v>123</v>
      </c>
      <c r="D63" s="969"/>
      <c r="E63" s="279">
        <v>2</v>
      </c>
      <c r="F63" s="279">
        <v>28</v>
      </c>
      <c r="G63" s="279">
        <v>2</v>
      </c>
      <c r="H63" s="342">
        <f>+D62*E63*F63*G63</f>
        <v>0</v>
      </c>
      <c r="I63" s="303"/>
      <c r="J63" s="202"/>
    </row>
    <row r="64" spans="1:13" s="19" customFormat="1" ht="16.5" thickBot="1" x14ac:dyDescent="0.3">
      <c r="A64" s="982"/>
      <c r="B64" s="966"/>
      <c r="C64" s="315" t="s">
        <v>121</v>
      </c>
      <c r="D64" s="970"/>
      <c r="E64" s="237">
        <v>2</v>
      </c>
      <c r="F64" s="237">
        <v>28</v>
      </c>
      <c r="G64" s="215">
        <v>3</v>
      </c>
      <c r="H64" s="276">
        <f>+D62*E64*F64*G64</f>
        <v>0</v>
      </c>
      <c r="I64" s="303"/>
      <c r="J64" s="202"/>
    </row>
    <row r="65" spans="1:11" s="19" customFormat="1" ht="16.5" thickTop="1" x14ac:dyDescent="0.25">
      <c r="A65" s="982"/>
      <c r="B65" s="1041" t="s">
        <v>142</v>
      </c>
      <c r="C65" s="266" t="s">
        <v>125</v>
      </c>
      <c r="D65" s="968">
        <f>IF(D45=Q3, D51, 0)</f>
        <v>0</v>
      </c>
      <c r="E65" s="239">
        <v>2</v>
      </c>
      <c r="F65" s="239">
        <v>28</v>
      </c>
      <c r="G65" s="239">
        <v>3</v>
      </c>
      <c r="H65" s="281">
        <f>+D65*E65*F65*G65</f>
        <v>0</v>
      </c>
      <c r="I65" s="303"/>
      <c r="J65" s="202"/>
    </row>
    <row r="66" spans="1:11" s="19" customFormat="1" ht="16.5" thickBot="1" x14ac:dyDescent="0.3">
      <c r="A66" s="985"/>
      <c r="B66" s="966"/>
      <c r="C66" s="229" t="s">
        <v>123</v>
      </c>
      <c r="D66" s="970"/>
      <c r="E66" s="237">
        <v>2</v>
      </c>
      <c r="F66" s="237">
        <v>28</v>
      </c>
      <c r="G66" s="237">
        <v>2</v>
      </c>
      <c r="H66" s="276">
        <f>+D65*E66*F66*G66</f>
        <v>0</v>
      </c>
      <c r="I66" s="303"/>
      <c r="J66" s="202"/>
      <c r="K66" s="241"/>
    </row>
    <row r="67" spans="1:11" s="19" customFormat="1" ht="16.5" thickTop="1" x14ac:dyDescent="0.25">
      <c r="A67" s="982" t="s">
        <v>144</v>
      </c>
      <c r="B67" s="965" t="s">
        <v>143</v>
      </c>
      <c r="C67" s="266" t="s">
        <v>140</v>
      </c>
      <c r="D67" s="968">
        <f>IF(D45=Q3, D52, 0)</f>
        <v>0</v>
      </c>
      <c r="E67" s="239">
        <v>2</v>
      </c>
      <c r="F67" s="239">
        <v>28</v>
      </c>
      <c r="G67" s="239">
        <v>2</v>
      </c>
      <c r="H67" s="281">
        <f>+D67*E67*F67*G67</f>
        <v>0</v>
      </c>
      <c r="I67" s="303"/>
      <c r="J67" s="202"/>
    </row>
    <row r="68" spans="1:11" s="19" customFormat="1" ht="16.5" thickBot="1" x14ac:dyDescent="0.3">
      <c r="A68" s="982"/>
      <c r="B68" s="966"/>
      <c r="C68" s="218" t="s">
        <v>123</v>
      </c>
      <c r="D68" s="970"/>
      <c r="E68" s="237">
        <v>2</v>
      </c>
      <c r="F68" s="237">
        <v>28</v>
      </c>
      <c r="G68" s="215">
        <v>2</v>
      </c>
      <c r="H68" s="276">
        <f>+D67*E68*F68*G68</f>
        <v>0</v>
      </c>
      <c r="I68" s="303"/>
      <c r="J68" s="202"/>
    </row>
    <row r="69" spans="1:11" s="19" customFormat="1" ht="16.5" thickTop="1" x14ac:dyDescent="0.25">
      <c r="A69" s="982"/>
      <c r="B69" s="965" t="s">
        <v>142</v>
      </c>
      <c r="C69" s="223" t="s">
        <v>58</v>
      </c>
      <c r="D69" s="968">
        <f>IF(D45=Q3, D53, 0)</f>
        <v>0</v>
      </c>
      <c r="E69" s="222">
        <v>2</v>
      </c>
      <c r="F69" s="221">
        <v>28</v>
      </c>
      <c r="G69" s="221">
        <v>2</v>
      </c>
      <c r="H69" s="281">
        <f>+D69*E69*F69*G69</f>
        <v>0</v>
      </c>
      <c r="I69" s="303"/>
      <c r="J69" s="202"/>
    </row>
    <row r="70" spans="1:11" s="19" customFormat="1" x14ac:dyDescent="0.25">
      <c r="A70" s="982"/>
      <c r="B70" s="967"/>
      <c r="C70" s="280" t="s">
        <v>123</v>
      </c>
      <c r="D70" s="969"/>
      <c r="E70" s="279">
        <v>2</v>
      </c>
      <c r="F70" s="262">
        <v>28</v>
      </c>
      <c r="G70" s="262">
        <v>2</v>
      </c>
      <c r="H70" s="278">
        <f>+D69*F70*G70</f>
        <v>0</v>
      </c>
      <c r="I70" s="303"/>
      <c r="J70" s="202"/>
    </row>
    <row r="71" spans="1:11" s="19" customFormat="1" ht="16.5" thickBot="1" x14ac:dyDescent="0.3">
      <c r="A71" s="985"/>
      <c r="B71" s="1040"/>
      <c r="C71" s="277" t="s">
        <v>5</v>
      </c>
      <c r="D71" s="970"/>
      <c r="E71" s="237">
        <v>2</v>
      </c>
      <c r="F71" s="215">
        <v>28</v>
      </c>
      <c r="G71" s="215">
        <v>2</v>
      </c>
      <c r="H71" s="276">
        <f>+D69*E71*F71*G71</f>
        <v>0</v>
      </c>
      <c r="I71" s="303"/>
      <c r="J71" s="202"/>
    </row>
    <row r="72" spans="1:11" s="19" customFormat="1" ht="28.5" customHeight="1" thickTop="1" x14ac:dyDescent="0.25">
      <c r="A72" s="981" t="s">
        <v>136</v>
      </c>
      <c r="B72" s="965" t="s">
        <v>141</v>
      </c>
      <c r="C72" s="275" t="s">
        <v>125</v>
      </c>
      <c r="D72" s="968">
        <f>IF(D45=Q3, D54, 0)</f>
        <v>0</v>
      </c>
      <c r="E72" s="274">
        <v>3</v>
      </c>
      <c r="F72" s="273">
        <v>28</v>
      </c>
      <c r="G72" s="273">
        <v>3</v>
      </c>
      <c r="H72" s="265">
        <f>+D72*E72*F72*G72</f>
        <v>0</v>
      </c>
      <c r="I72" s="303"/>
      <c r="J72" s="1044" t="s">
        <v>127</v>
      </c>
      <c r="K72" s="971"/>
    </row>
    <row r="73" spans="1:11" s="19" customFormat="1" ht="27.75" customHeight="1" x14ac:dyDescent="0.25">
      <c r="A73" s="982"/>
      <c r="B73" s="1034"/>
      <c r="C73" s="272" t="s">
        <v>123</v>
      </c>
      <c r="D73" s="969"/>
      <c r="E73" s="271">
        <v>3</v>
      </c>
      <c r="F73" s="270">
        <v>28</v>
      </c>
      <c r="G73" s="270">
        <v>2</v>
      </c>
      <c r="H73" s="341">
        <f>+D72*E73*F73*G73</f>
        <v>0</v>
      </c>
      <c r="I73" s="303"/>
      <c r="J73" s="1044"/>
      <c r="K73" s="971"/>
    </row>
    <row r="74" spans="1:11" s="19" customFormat="1" ht="24.75" customHeight="1" x14ac:dyDescent="0.25">
      <c r="A74" s="982"/>
      <c r="B74" s="1034"/>
      <c r="C74" s="340" t="s">
        <v>121</v>
      </c>
      <c r="D74" s="969"/>
      <c r="E74" s="271">
        <v>3</v>
      </c>
      <c r="F74" s="270">
        <v>28</v>
      </c>
      <c r="G74" s="270">
        <v>3</v>
      </c>
      <c r="H74" s="261">
        <f>+D72*E74*F74*G74</f>
        <v>0</v>
      </c>
      <c r="I74" s="303"/>
      <c r="J74" s="1044"/>
      <c r="K74" s="971"/>
    </row>
    <row r="75" spans="1:11" s="19" customFormat="1" ht="19.5" customHeight="1" thickBot="1" x14ac:dyDescent="0.3">
      <c r="A75" s="982"/>
      <c r="B75" s="966"/>
      <c r="C75" s="339" t="s">
        <v>80</v>
      </c>
      <c r="D75" s="970"/>
      <c r="E75" s="268">
        <v>2</v>
      </c>
      <c r="F75" s="267">
        <v>28</v>
      </c>
      <c r="G75" s="267">
        <v>1</v>
      </c>
      <c r="H75" s="260">
        <f>+D72*E75*F75*G75</f>
        <v>0</v>
      </c>
      <c r="I75" s="303"/>
      <c r="J75" s="1044"/>
      <c r="K75" s="971"/>
    </row>
    <row r="76" spans="1:11" s="19" customFormat="1" ht="16.5" thickTop="1" x14ac:dyDescent="0.25">
      <c r="A76" s="981" t="s">
        <v>135</v>
      </c>
      <c r="B76" s="965" t="s">
        <v>141</v>
      </c>
      <c r="C76" s="266" t="s">
        <v>140</v>
      </c>
      <c r="D76" s="1031">
        <f>IF(D45=Q3, D55, 0)</f>
        <v>0</v>
      </c>
      <c r="E76" s="222">
        <v>3</v>
      </c>
      <c r="F76" s="221">
        <v>28</v>
      </c>
      <c r="G76" s="221">
        <v>2</v>
      </c>
      <c r="H76" s="265">
        <f>+D76*E76*F76*G76</f>
        <v>0</v>
      </c>
      <c r="I76" s="338"/>
      <c r="J76" s="337"/>
    </row>
    <row r="77" spans="1:11" s="19" customFormat="1" x14ac:dyDescent="0.25">
      <c r="A77" s="982"/>
      <c r="B77" s="967"/>
      <c r="C77" s="336" t="s">
        <v>123</v>
      </c>
      <c r="D77" s="1032"/>
      <c r="E77" s="335">
        <v>3</v>
      </c>
      <c r="F77" s="334">
        <v>28</v>
      </c>
      <c r="G77" s="334">
        <v>2</v>
      </c>
      <c r="H77" s="333">
        <f>+D76*E77*F77*G77</f>
        <v>0</v>
      </c>
      <c r="I77" s="303"/>
      <c r="J77" s="202"/>
    </row>
    <row r="78" spans="1:11" s="19" customFormat="1" ht="16.5" thickBot="1" x14ac:dyDescent="0.3">
      <c r="A78" s="985"/>
      <c r="B78" s="967"/>
      <c r="C78" s="264" t="s">
        <v>80</v>
      </c>
      <c r="D78" s="1033"/>
      <c r="E78" s="263">
        <v>2</v>
      </c>
      <c r="F78" s="313">
        <v>28</v>
      </c>
      <c r="G78" s="313">
        <v>1</v>
      </c>
      <c r="H78" s="332">
        <f>+D76*E78*F78*G78</f>
        <v>0</v>
      </c>
      <c r="I78" s="303"/>
      <c r="J78" s="202"/>
    </row>
    <row r="79" spans="1:11" s="19" customFormat="1" ht="17.25" thickTop="1" thickBot="1" x14ac:dyDescent="0.3">
      <c r="A79" s="308"/>
      <c r="B79" s="979" t="s">
        <v>50</v>
      </c>
      <c r="C79" s="980"/>
      <c r="D79" s="254">
        <f>SUM(D62:D78)</f>
        <v>0</v>
      </c>
      <c r="E79" s="331"/>
      <c r="F79" s="330"/>
      <c r="G79" s="330"/>
      <c r="H79" s="329"/>
      <c r="I79" s="303"/>
      <c r="J79" s="202"/>
    </row>
    <row r="80" spans="1:11" s="19" customFormat="1" ht="17.25" thickTop="1" thickBot="1" x14ac:dyDescent="0.3">
      <c r="A80" s="306"/>
      <c r="B80" s="304"/>
      <c r="C80" s="304"/>
      <c r="D80" s="328"/>
      <c r="E80" s="304"/>
      <c r="F80" s="304"/>
      <c r="G80" s="304"/>
      <c r="H80" s="304"/>
      <c r="I80" s="303"/>
      <c r="J80" s="202"/>
    </row>
    <row r="81" spans="1:10" s="19" customFormat="1" ht="16.5" thickBot="1" x14ac:dyDescent="0.3">
      <c r="A81" s="327" t="s">
        <v>73</v>
      </c>
      <c r="B81" s="326"/>
      <c r="C81" s="247"/>
      <c r="D81" s="304"/>
      <c r="E81" s="304"/>
      <c r="F81" s="304"/>
      <c r="G81" s="304"/>
      <c r="H81" s="304"/>
      <c r="I81" s="303"/>
      <c r="J81" s="202"/>
    </row>
    <row r="82" spans="1:10" s="19" customFormat="1" ht="33" thickTop="1" thickBot="1" x14ac:dyDescent="0.3">
      <c r="A82" s="246" t="s">
        <v>72</v>
      </c>
      <c r="B82" s="246" t="s">
        <v>71</v>
      </c>
      <c r="C82" s="246" t="s">
        <v>70</v>
      </c>
      <c r="D82" s="246" t="s">
        <v>39</v>
      </c>
      <c r="E82" s="284" t="s">
        <v>69</v>
      </c>
      <c r="F82" s="284" t="s">
        <v>37</v>
      </c>
      <c r="G82" s="284" t="s">
        <v>36</v>
      </c>
      <c r="H82" s="245" t="s">
        <v>35</v>
      </c>
      <c r="I82" s="303"/>
      <c r="J82" s="202"/>
    </row>
    <row r="83" spans="1:10" s="19" customFormat="1" ht="16.5" thickTop="1" x14ac:dyDescent="0.25">
      <c r="A83" s="981" t="s">
        <v>139</v>
      </c>
      <c r="B83" s="965" t="s">
        <v>137</v>
      </c>
      <c r="C83" s="322" t="s">
        <v>124</v>
      </c>
      <c r="D83" s="968">
        <f>IF(D45=Q3, D50+D51, 0)</f>
        <v>0</v>
      </c>
      <c r="E83" s="325">
        <v>4</v>
      </c>
      <c r="F83" s="325">
        <v>28</v>
      </c>
      <c r="G83" s="325">
        <v>3</v>
      </c>
      <c r="H83" s="324">
        <f>+D83*E83*F83*G83</f>
        <v>0</v>
      </c>
      <c r="I83" s="303"/>
      <c r="J83" s="202"/>
    </row>
    <row r="84" spans="1:10" s="19" customFormat="1" ht="16.5" thickBot="1" x14ac:dyDescent="0.3">
      <c r="A84" s="985"/>
      <c r="B84" s="966"/>
      <c r="C84" s="315" t="s">
        <v>123</v>
      </c>
      <c r="D84" s="970"/>
      <c r="E84" s="314">
        <v>4</v>
      </c>
      <c r="F84" s="314">
        <v>28</v>
      </c>
      <c r="G84" s="314">
        <v>2</v>
      </c>
      <c r="H84" s="323">
        <f>+D83*E84*F84*G84</f>
        <v>0</v>
      </c>
      <c r="I84" s="303"/>
      <c r="J84" s="202"/>
    </row>
    <row r="85" spans="1:10" s="19" customFormat="1" ht="16.5" thickTop="1" x14ac:dyDescent="0.25">
      <c r="A85" s="981" t="s">
        <v>138</v>
      </c>
      <c r="B85" s="965" t="s">
        <v>137</v>
      </c>
      <c r="C85" s="223" t="s">
        <v>58</v>
      </c>
      <c r="D85" s="968">
        <f>IF(D45=Q3, D52+D53, 0)</f>
        <v>0</v>
      </c>
      <c r="E85" s="239">
        <v>4</v>
      </c>
      <c r="F85" s="221">
        <v>28</v>
      </c>
      <c r="G85" s="221">
        <v>2</v>
      </c>
      <c r="H85" s="238">
        <f>+D85*E85*F85*G85</f>
        <v>0</v>
      </c>
      <c r="I85" s="303"/>
      <c r="J85" s="202"/>
    </row>
    <row r="86" spans="1:10" s="19" customFormat="1" ht="16.5" thickBot="1" x14ac:dyDescent="0.3">
      <c r="A86" s="985"/>
      <c r="B86" s="966"/>
      <c r="C86" s="218" t="s">
        <v>123</v>
      </c>
      <c r="D86" s="970"/>
      <c r="E86" s="237">
        <v>4</v>
      </c>
      <c r="F86" s="215">
        <v>28</v>
      </c>
      <c r="G86" s="215">
        <v>2</v>
      </c>
      <c r="H86" s="236">
        <f>+D85*E86*F86*G86</f>
        <v>0</v>
      </c>
      <c r="I86" s="303"/>
      <c r="J86" s="202"/>
    </row>
    <row r="87" spans="1:10" s="19" customFormat="1" ht="16.5" thickTop="1" x14ac:dyDescent="0.25">
      <c r="A87" s="981" t="s">
        <v>136</v>
      </c>
      <c r="B87" s="965" t="s">
        <v>134</v>
      </c>
      <c r="C87" s="322" t="s">
        <v>124</v>
      </c>
      <c r="D87" s="968">
        <f>IF(D45=Q3, D54, 0)</f>
        <v>0</v>
      </c>
      <c r="E87" s="321">
        <v>5</v>
      </c>
      <c r="F87" s="320">
        <v>28</v>
      </c>
      <c r="G87" s="221">
        <v>3</v>
      </c>
      <c r="H87" s="319">
        <f>+D87*E87*F87*G87</f>
        <v>0</v>
      </c>
      <c r="I87" s="303"/>
      <c r="J87" s="202"/>
    </row>
    <row r="88" spans="1:10" s="19" customFormat="1" x14ac:dyDescent="0.25">
      <c r="A88" s="982"/>
      <c r="B88" s="967"/>
      <c r="C88" s="282" t="s">
        <v>123</v>
      </c>
      <c r="D88" s="969"/>
      <c r="E88" s="318">
        <v>5</v>
      </c>
      <c r="F88" s="317">
        <v>28</v>
      </c>
      <c r="G88" s="226">
        <v>2</v>
      </c>
      <c r="H88" s="316">
        <f>+D87*E88*F88*G88</f>
        <v>0</v>
      </c>
      <c r="I88" s="303"/>
      <c r="J88" s="202"/>
    </row>
    <row r="89" spans="1:10" s="19" customFormat="1" ht="16.5" thickBot="1" x14ac:dyDescent="0.3">
      <c r="A89" s="982"/>
      <c r="B89" s="966"/>
      <c r="C89" s="315" t="s">
        <v>121</v>
      </c>
      <c r="D89" s="970"/>
      <c r="E89" s="314">
        <v>5</v>
      </c>
      <c r="F89" s="313">
        <v>28</v>
      </c>
      <c r="G89" s="313">
        <v>3</v>
      </c>
      <c r="H89" s="309">
        <f>+D87*E89*F89*G89</f>
        <v>0</v>
      </c>
      <c r="I89" s="303"/>
      <c r="J89" s="202"/>
    </row>
    <row r="90" spans="1:10" s="19" customFormat="1" ht="16.5" thickTop="1" x14ac:dyDescent="0.25">
      <c r="A90" s="981" t="s">
        <v>135</v>
      </c>
      <c r="B90" s="965" t="s">
        <v>134</v>
      </c>
      <c r="C90" s="223" t="s">
        <v>58</v>
      </c>
      <c r="D90" s="968">
        <f>IF(D45=Q3, D55, 0)</f>
        <v>0</v>
      </c>
      <c r="E90" s="239">
        <v>5</v>
      </c>
      <c r="F90" s="221">
        <v>28</v>
      </c>
      <c r="G90" s="221">
        <v>2</v>
      </c>
      <c r="H90" s="312">
        <f>+D90*E90*F90*G90</f>
        <v>0</v>
      </c>
      <c r="I90" s="303"/>
      <c r="J90" s="202"/>
    </row>
    <row r="91" spans="1:10" s="19" customFormat="1" x14ac:dyDescent="0.25">
      <c r="A91" s="982"/>
      <c r="B91" s="967"/>
      <c r="C91" s="264" t="s">
        <v>123</v>
      </c>
      <c r="D91" s="969"/>
      <c r="E91" s="279">
        <v>5</v>
      </c>
      <c r="F91" s="262">
        <v>28</v>
      </c>
      <c r="G91" s="311">
        <v>2</v>
      </c>
      <c r="H91" s="310">
        <f>+D90*E91*F91*G91</f>
        <v>0</v>
      </c>
      <c r="I91" s="303"/>
      <c r="J91" s="202"/>
    </row>
    <row r="92" spans="1:10" s="19" customFormat="1" ht="16.5" thickBot="1" x14ac:dyDescent="0.3">
      <c r="A92" s="985"/>
      <c r="B92" s="966"/>
      <c r="C92" s="218" t="s">
        <v>3</v>
      </c>
      <c r="D92" s="970"/>
      <c r="E92" s="216">
        <v>5</v>
      </c>
      <c r="F92" s="215">
        <v>28</v>
      </c>
      <c r="G92" s="214">
        <v>1</v>
      </c>
      <c r="H92" s="309">
        <f>+D90*E92*F92*G92</f>
        <v>0</v>
      </c>
      <c r="I92" s="303"/>
      <c r="J92" s="202"/>
    </row>
    <row r="93" spans="1:10" s="19" customFormat="1" ht="17.25" thickTop="1" thickBot="1" x14ac:dyDescent="0.3">
      <c r="A93" s="308"/>
      <c r="B93" s="979" t="s">
        <v>50</v>
      </c>
      <c r="C93" s="980"/>
      <c r="D93" s="210">
        <f>SUM(D83:D92)</f>
        <v>0</v>
      </c>
      <c r="E93" s="307"/>
      <c r="F93" s="305"/>
      <c r="G93" s="305"/>
      <c r="H93" s="305"/>
      <c r="I93" s="303"/>
      <c r="J93" s="202"/>
    </row>
    <row r="94" spans="1:10" s="19" customFormat="1" ht="16.5" thickTop="1" x14ac:dyDescent="0.25">
      <c r="A94" s="306"/>
      <c r="B94" s="305"/>
      <c r="C94" s="305"/>
      <c r="D94" s="305"/>
      <c r="E94" s="304"/>
      <c r="F94" s="304"/>
      <c r="G94" s="304"/>
      <c r="H94" s="304"/>
      <c r="I94" s="303"/>
      <c r="J94" s="202"/>
    </row>
    <row r="95" spans="1:10" s="289" customFormat="1" ht="19.5" thickBot="1" x14ac:dyDescent="0.35">
      <c r="A95" s="302"/>
      <c r="B95" s="301"/>
      <c r="C95" s="301"/>
      <c r="D95" s="300"/>
      <c r="E95" s="300"/>
      <c r="F95" s="300"/>
      <c r="G95" s="300"/>
      <c r="H95" s="300"/>
      <c r="I95" s="299"/>
      <c r="J95" s="290"/>
    </row>
    <row r="96" spans="1:10" s="289" customFormat="1" ht="19.5" thickTop="1" x14ac:dyDescent="0.3">
      <c r="A96" s="298"/>
      <c r="B96" s="297"/>
      <c r="C96" s="297"/>
      <c r="D96" s="296"/>
      <c r="E96" s="296"/>
      <c r="F96" s="296"/>
      <c r="G96" s="296"/>
      <c r="H96" s="296"/>
      <c r="I96" s="295"/>
      <c r="J96" s="290"/>
    </row>
    <row r="97" spans="1:11" s="19" customFormat="1" ht="18.75" x14ac:dyDescent="0.3">
      <c r="A97" s="294" t="s">
        <v>133</v>
      </c>
      <c r="B97" s="293"/>
      <c r="C97" s="293"/>
      <c r="D97" s="207"/>
      <c r="E97" s="207"/>
      <c r="F97" s="207"/>
      <c r="G97" s="207"/>
      <c r="H97" s="207"/>
      <c r="I97" s="206"/>
      <c r="J97" s="202"/>
    </row>
    <row r="98" spans="1:11" s="289" customFormat="1" ht="17.25" customHeight="1" thickBot="1" x14ac:dyDescent="0.35">
      <c r="A98" s="292"/>
      <c r="B98" s="291"/>
      <c r="C98" s="291"/>
      <c r="D98" s="207"/>
      <c r="E98" s="207"/>
      <c r="F98" s="207"/>
      <c r="G98" s="207"/>
      <c r="H98" s="207"/>
      <c r="I98" s="206"/>
      <c r="J98" s="290"/>
    </row>
    <row r="99" spans="1:11" s="19" customFormat="1" ht="20.25" thickTop="1" thickBot="1" x14ac:dyDescent="0.35">
      <c r="A99" s="288" t="s">
        <v>132</v>
      </c>
      <c r="B99" s="259"/>
      <c r="C99" s="287"/>
      <c r="D99" s="207"/>
      <c r="E99" s="207"/>
      <c r="F99" s="207"/>
      <c r="G99" s="207"/>
      <c r="H99" s="207"/>
      <c r="I99" s="206"/>
      <c r="J99" s="202"/>
    </row>
    <row r="100" spans="1:11" s="19" customFormat="1" ht="17.25" thickTop="1" thickBot="1" x14ac:dyDescent="0.3">
      <c r="A100" s="249" t="s">
        <v>131</v>
      </c>
      <c r="B100" s="248"/>
      <c r="C100" s="286"/>
      <c r="D100" s="285"/>
      <c r="E100" s="207"/>
      <c r="F100" s="207"/>
      <c r="G100" s="207"/>
      <c r="H100" s="207"/>
      <c r="I100" s="206"/>
      <c r="J100" s="202"/>
    </row>
    <row r="101" spans="1:11" s="19" customFormat="1" ht="33" thickTop="1" thickBot="1" x14ac:dyDescent="0.3">
      <c r="A101" s="246" t="s">
        <v>72</v>
      </c>
      <c r="B101" s="246" t="s">
        <v>71</v>
      </c>
      <c r="C101" s="246" t="s">
        <v>70</v>
      </c>
      <c r="D101" s="246" t="s">
        <v>39</v>
      </c>
      <c r="E101" s="284" t="s">
        <v>69</v>
      </c>
      <c r="F101" s="284" t="s">
        <v>37</v>
      </c>
      <c r="G101" s="284" t="s">
        <v>36</v>
      </c>
      <c r="H101" s="245" t="s">
        <v>35</v>
      </c>
      <c r="I101" s="206"/>
      <c r="J101" s="283"/>
    </row>
    <row r="102" spans="1:11" s="19" customFormat="1" ht="16.5" thickTop="1" x14ac:dyDescent="0.25">
      <c r="A102" s="965" t="s">
        <v>67</v>
      </c>
      <c r="B102" s="1041" t="s">
        <v>130</v>
      </c>
      <c r="C102" s="266" t="s">
        <v>125</v>
      </c>
      <c r="D102" s="968"/>
      <c r="E102" s="239">
        <v>2</v>
      </c>
      <c r="F102" s="239">
        <v>28</v>
      </c>
      <c r="G102" s="239">
        <v>3</v>
      </c>
      <c r="H102" s="281">
        <f>+D102*E102*F102*G102</f>
        <v>0</v>
      </c>
      <c r="I102" s="206"/>
      <c r="J102" s="202"/>
    </row>
    <row r="103" spans="1:11" s="19" customFormat="1" ht="16.5" thickBot="1" x14ac:dyDescent="0.3">
      <c r="A103" s="967"/>
      <c r="B103" s="966"/>
      <c r="C103" s="229" t="s">
        <v>121</v>
      </c>
      <c r="D103" s="1045"/>
      <c r="E103" s="237">
        <v>2</v>
      </c>
      <c r="F103" s="237">
        <v>28</v>
      </c>
      <c r="G103" s="215">
        <v>3</v>
      </c>
      <c r="H103" s="276">
        <f>+D102*E103*F103*G103</f>
        <v>0</v>
      </c>
      <c r="I103" s="206"/>
      <c r="J103" s="202"/>
    </row>
    <row r="104" spans="1:11" s="19" customFormat="1" ht="16.5" thickTop="1" x14ac:dyDescent="0.25">
      <c r="A104" s="967"/>
      <c r="B104" s="1048" t="s">
        <v>129</v>
      </c>
      <c r="C104" s="915" t="s">
        <v>125</v>
      </c>
      <c r="D104" s="1046"/>
      <c r="E104" s="239">
        <v>2</v>
      </c>
      <c r="F104" s="239">
        <v>28</v>
      </c>
      <c r="G104" s="239">
        <v>3</v>
      </c>
      <c r="H104" s="281">
        <f>+D104*E104*F104*G104</f>
        <v>0</v>
      </c>
      <c r="I104" s="206"/>
      <c r="J104" s="202"/>
    </row>
    <row r="105" spans="1:11" s="19" customFormat="1" ht="16.5" thickBot="1" x14ac:dyDescent="0.3">
      <c r="A105" s="967"/>
      <c r="B105" s="1040"/>
      <c r="C105" s="914" t="s">
        <v>80</v>
      </c>
      <c r="D105" s="1047"/>
      <c r="E105" s="237">
        <v>2</v>
      </c>
      <c r="F105" s="237">
        <v>28</v>
      </c>
      <c r="G105" s="237">
        <v>1</v>
      </c>
      <c r="H105" s="276">
        <f>+D104*E105*F105*G105</f>
        <v>0</v>
      </c>
      <c r="I105" s="206"/>
      <c r="J105" s="202"/>
    </row>
    <row r="106" spans="1:11" s="19" customFormat="1" ht="27.75" customHeight="1" thickTop="1" x14ac:dyDescent="0.25">
      <c r="A106" s="965" t="s">
        <v>66</v>
      </c>
      <c r="B106" s="965" t="s">
        <v>128</v>
      </c>
      <c r="C106" s="275" t="s">
        <v>125</v>
      </c>
      <c r="D106" s="968"/>
      <c r="E106" s="274">
        <v>3</v>
      </c>
      <c r="F106" s="273">
        <v>28</v>
      </c>
      <c r="G106" s="273">
        <v>3</v>
      </c>
      <c r="H106" s="265">
        <f>+D106*E106*F106*G106</f>
        <v>0</v>
      </c>
      <c r="I106" s="206"/>
      <c r="J106" s="1044" t="s">
        <v>127</v>
      </c>
      <c r="K106" s="971"/>
    </row>
    <row r="107" spans="1:11" s="19" customFormat="1" ht="23.25" customHeight="1" x14ac:dyDescent="0.25">
      <c r="A107" s="967"/>
      <c r="B107" s="1034"/>
      <c r="C107" s="272" t="s">
        <v>121</v>
      </c>
      <c r="D107" s="986"/>
      <c r="E107" s="271">
        <v>3</v>
      </c>
      <c r="F107" s="270">
        <v>28</v>
      </c>
      <c r="G107" s="270">
        <v>3</v>
      </c>
      <c r="H107" s="261">
        <f>+D106*E107*F107*G107</f>
        <v>0</v>
      </c>
      <c r="I107" s="206"/>
      <c r="J107" s="1044"/>
      <c r="K107" s="971"/>
    </row>
    <row r="108" spans="1:11" s="19" customFormat="1" ht="30" customHeight="1" thickBot="1" x14ac:dyDescent="0.3">
      <c r="A108" s="967"/>
      <c r="B108" s="966"/>
      <c r="C108" s="269" t="s">
        <v>80</v>
      </c>
      <c r="D108" s="970"/>
      <c r="E108" s="268">
        <v>2</v>
      </c>
      <c r="F108" s="267">
        <v>28</v>
      </c>
      <c r="G108" s="267">
        <v>1</v>
      </c>
      <c r="H108" s="260">
        <f>+D106*E108*F108*G108</f>
        <v>0</v>
      </c>
      <c r="I108" s="206"/>
      <c r="J108" s="1044"/>
      <c r="K108" s="971"/>
    </row>
    <row r="109" spans="1:11" s="19" customFormat="1" ht="17.25" thickTop="1" thickBot="1" x14ac:dyDescent="0.3">
      <c r="A109" s="224" t="s">
        <v>56</v>
      </c>
      <c r="B109" s="235" t="s">
        <v>126</v>
      </c>
      <c r="C109" s="259" t="s">
        <v>125</v>
      </c>
      <c r="D109" s="258"/>
      <c r="E109" s="257">
        <v>2</v>
      </c>
      <c r="F109" s="256">
        <v>28</v>
      </c>
      <c r="G109" s="256">
        <v>3</v>
      </c>
      <c r="H109" s="255">
        <f>+D109*E109*F109*G109</f>
        <v>0</v>
      </c>
      <c r="I109" s="206"/>
      <c r="J109" s="202"/>
    </row>
    <row r="110" spans="1:11" s="19" customFormat="1" ht="17.25" thickTop="1" thickBot="1" x14ac:dyDescent="0.3">
      <c r="A110" s="212"/>
      <c r="B110" s="979" t="s">
        <v>50</v>
      </c>
      <c r="C110" s="980"/>
      <c r="D110" s="254">
        <f>SUM(D102:D109)</f>
        <v>0</v>
      </c>
      <c r="E110" s="253"/>
      <c r="F110" s="252"/>
      <c r="G110" s="252"/>
      <c r="H110" s="251"/>
      <c r="I110" s="206"/>
      <c r="J110" s="202"/>
    </row>
    <row r="111" spans="1:11" s="19" customFormat="1" ht="17.25" thickTop="1" thickBot="1" x14ac:dyDescent="0.3">
      <c r="A111" s="205"/>
      <c r="B111" s="204"/>
      <c r="C111" s="207"/>
      <c r="D111" s="250"/>
      <c r="E111" s="207"/>
      <c r="F111" s="207"/>
      <c r="G111" s="207"/>
      <c r="H111" s="207"/>
      <c r="I111" s="206"/>
      <c r="J111" s="202"/>
    </row>
    <row r="112" spans="1:11" s="19" customFormat="1" ht="17.25" thickTop="1" thickBot="1" x14ac:dyDescent="0.3">
      <c r="A112" s="249" t="s">
        <v>73</v>
      </c>
      <c r="B112" s="248"/>
      <c r="C112" s="247"/>
      <c r="D112" s="207"/>
      <c r="E112" s="207"/>
      <c r="F112" s="207"/>
      <c r="G112" s="207"/>
      <c r="H112" s="207"/>
      <c r="I112" s="206"/>
      <c r="J112" s="202"/>
    </row>
    <row r="113" spans="1:12" s="19" customFormat="1" ht="33" thickTop="1" thickBot="1" x14ac:dyDescent="0.3">
      <c r="A113" s="246" t="s">
        <v>72</v>
      </c>
      <c r="B113" s="211" t="s">
        <v>71</v>
      </c>
      <c r="C113" s="211" t="s">
        <v>70</v>
      </c>
      <c r="D113" s="211" t="s">
        <v>39</v>
      </c>
      <c r="E113" s="245" t="s">
        <v>69</v>
      </c>
      <c r="F113" s="245" t="s">
        <v>37</v>
      </c>
      <c r="G113" s="245" t="s">
        <v>36</v>
      </c>
      <c r="H113" s="245" t="s">
        <v>35</v>
      </c>
      <c r="I113" s="206"/>
      <c r="J113" s="202"/>
    </row>
    <row r="114" spans="1:12" s="19" customFormat="1" ht="17.25" thickTop="1" thickBot="1" x14ac:dyDescent="0.3">
      <c r="A114" s="965" t="s">
        <v>67</v>
      </c>
      <c r="B114" s="244" t="s">
        <v>55</v>
      </c>
      <c r="C114" s="234" t="s">
        <v>124</v>
      </c>
      <c r="D114" s="233"/>
      <c r="E114" s="243">
        <v>4</v>
      </c>
      <c r="F114" s="243">
        <v>28</v>
      </c>
      <c r="G114" s="243">
        <v>3</v>
      </c>
      <c r="H114" s="242">
        <f>+D114*E114*F114*G114</f>
        <v>0</v>
      </c>
      <c r="I114" s="206"/>
      <c r="J114" s="202"/>
    </row>
    <row r="115" spans="1:12" s="19" customFormat="1" ht="17.25" thickTop="1" thickBot="1" x14ac:dyDescent="0.3">
      <c r="A115" s="967"/>
      <c r="B115" s="244" t="s">
        <v>52</v>
      </c>
      <c r="C115" s="234" t="s">
        <v>123</v>
      </c>
      <c r="D115" s="233"/>
      <c r="E115" s="243">
        <v>4</v>
      </c>
      <c r="F115" s="243">
        <v>12</v>
      </c>
      <c r="G115" s="243">
        <v>3</v>
      </c>
      <c r="H115" s="242">
        <f>+D115*E115*F115*G115</f>
        <v>0</v>
      </c>
      <c r="I115" s="206"/>
      <c r="J115" s="202"/>
    </row>
    <row r="116" spans="1:12" s="19" customFormat="1" ht="16.5" thickTop="1" x14ac:dyDescent="0.25">
      <c r="A116" s="967"/>
      <c r="B116" s="965" t="s">
        <v>122</v>
      </c>
      <c r="C116" s="223" t="s">
        <v>121</v>
      </c>
      <c r="D116" s="968"/>
      <c r="E116" s="239">
        <v>6</v>
      </c>
      <c r="F116" s="239">
        <v>28</v>
      </c>
      <c r="G116" s="221">
        <v>3</v>
      </c>
      <c r="H116" s="238">
        <f>+D116*E116*F116*G116</f>
        <v>0</v>
      </c>
      <c r="I116" s="206"/>
      <c r="J116" s="202"/>
      <c r="K116" s="241"/>
      <c r="L116" s="241"/>
    </row>
    <row r="117" spans="1:12" s="19" customFormat="1" ht="16.5" thickBot="1" x14ac:dyDescent="0.3">
      <c r="A117" s="966"/>
      <c r="B117" s="966"/>
      <c r="C117" s="218" t="s">
        <v>8</v>
      </c>
      <c r="D117" s="970"/>
      <c r="E117" s="237">
        <v>6</v>
      </c>
      <c r="F117" s="237">
        <v>28</v>
      </c>
      <c r="G117" s="237">
        <v>1</v>
      </c>
      <c r="H117" s="236">
        <f>+D116*E117*F117*G117</f>
        <v>0</v>
      </c>
      <c r="I117" s="206"/>
      <c r="J117" s="240"/>
    </row>
    <row r="118" spans="1:12" s="19" customFormat="1" ht="16.5" thickTop="1" x14ac:dyDescent="0.25">
      <c r="A118" s="965" t="s">
        <v>66</v>
      </c>
      <c r="B118" s="965" t="s">
        <v>65</v>
      </c>
      <c r="C118" s="223" t="s">
        <v>124</v>
      </c>
      <c r="D118" s="968"/>
      <c r="E118" s="239">
        <v>5</v>
      </c>
      <c r="F118" s="221">
        <v>28</v>
      </c>
      <c r="G118" s="221">
        <v>3</v>
      </c>
      <c r="H118" s="238">
        <f>+D118*E118*F118*G118</f>
        <v>0</v>
      </c>
      <c r="I118" s="206"/>
      <c r="J118" s="202"/>
    </row>
    <row r="119" spans="1:12" s="19" customFormat="1" ht="16.5" thickBot="1" x14ac:dyDescent="0.3">
      <c r="A119" s="966"/>
      <c r="B119" s="966"/>
      <c r="C119" s="218" t="s">
        <v>121</v>
      </c>
      <c r="D119" s="970"/>
      <c r="E119" s="237">
        <v>5</v>
      </c>
      <c r="F119" s="215">
        <v>28</v>
      </c>
      <c r="G119" s="215">
        <v>3</v>
      </c>
      <c r="H119" s="236">
        <f>+D118*E119*F119*G119</f>
        <v>0</v>
      </c>
      <c r="I119" s="206"/>
      <c r="J119" s="202"/>
    </row>
    <row r="120" spans="1:12" s="19" customFormat="1" ht="17.25" thickTop="1" thickBot="1" x14ac:dyDescent="0.3">
      <c r="A120" s="965" t="s">
        <v>56</v>
      </c>
      <c r="B120" s="235" t="s">
        <v>55</v>
      </c>
      <c r="C120" s="234" t="s">
        <v>124</v>
      </c>
      <c r="D120" s="233"/>
      <c r="E120" s="232">
        <v>4</v>
      </c>
      <c r="F120" s="231">
        <v>28</v>
      </c>
      <c r="G120" s="231">
        <v>3</v>
      </c>
      <c r="H120" s="230">
        <f>+D120*E120*F120*G120</f>
        <v>0</v>
      </c>
      <c r="I120" s="206"/>
      <c r="J120" s="202"/>
    </row>
    <row r="121" spans="1:12" s="19" customFormat="1" ht="17.25" thickTop="1" thickBot="1" x14ac:dyDescent="0.3">
      <c r="A121" s="967"/>
      <c r="B121" s="219" t="s">
        <v>52</v>
      </c>
      <c r="C121" s="229" t="s">
        <v>123</v>
      </c>
      <c r="D121" s="228"/>
      <c r="E121" s="227">
        <v>4</v>
      </c>
      <c r="F121" s="226">
        <v>12</v>
      </c>
      <c r="G121" s="226">
        <v>3</v>
      </c>
      <c r="H121" s="225">
        <f>+D121*E121*F121*G121</f>
        <v>0</v>
      </c>
      <c r="I121" s="206"/>
      <c r="J121" s="202"/>
    </row>
    <row r="122" spans="1:12" s="19" customFormat="1" ht="16.5" thickTop="1" x14ac:dyDescent="0.25">
      <c r="A122" s="967"/>
      <c r="B122" s="965" t="s">
        <v>122</v>
      </c>
      <c r="C122" s="223" t="s">
        <v>121</v>
      </c>
      <c r="D122" s="968"/>
      <c r="E122" s="222">
        <v>6</v>
      </c>
      <c r="F122" s="221">
        <v>28</v>
      </c>
      <c r="G122" s="221">
        <v>3</v>
      </c>
      <c r="H122" s="220">
        <f>+D122*E122*F122*G122</f>
        <v>0</v>
      </c>
      <c r="I122" s="206"/>
      <c r="J122" s="202"/>
    </row>
    <row r="123" spans="1:12" s="19" customFormat="1" ht="16.5" thickBot="1" x14ac:dyDescent="0.3">
      <c r="A123" s="966"/>
      <c r="B123" s="966"/>
      <c r="C123" s="218" t="s">
        <v>8</v>
      </c>
      <c r="D123" s="970"/>
      <c r="E123" s="216">
        <v>6</v>
      </c>
      <c r="F123" s="215">
        <v>28</v>
      </c>
      <c r="G123" s="214">
        <v>1</v>
      </c>
      <c r="H123" s="213">
        <f>+D122*E123*F123*G123</f>
        <v>0</v>
      </c>
      <c r="I123" s="206"/>
      <c r="J123" s="202"/>
    </row>
    <row r="124" spans="1:12" s="19" customFormat="1" ht="17.25" thickTop="1" thickBot="1" x14ac:dyDescent="0.3">
      <c r="A124" s="212"/>
      <c r="B124" s="979" t="s">
        <v>50</v>
      </c>
      <c r="C124" s="980"/>
      <c r="D124" s="210">
        <f>SUM(D114:D123)</f>
        <v>0</v>
      </c>
      <c r="E124" s="209"/>
      <c r="F124" s="207"/>
      <c r="G124" s="207"/>
      <c r="H124" s="207"/>
      <c r="I124" s="206"/>
      <c r="J124" s="202"/>
    </row>
    <row r="125" spans="1:12" s="19" customFormat="1" ht="16.5" thickTop="1" x14ac:dyDescent="0.25">
      <c r="A125" s="208"/>
      <c r="B125" s="207"/>
      <c r="C125" s="207"/>
      <c r="D125" s="207"/>
      <c r="E125" s="207"/>
      <c r="F125" s="207"/>
      <c r="G125" s="207"/>
      <c r="H125" s="207"/>
      <c r="I125" s="206"/>
      <c r="J125" s="202"/>
    </row>
    <row r="126" spans="1:12" s="19" customFormat="1" ht="16.5" thickBot="1" x14ac:dyDescent="0.3">
      <c r="A126" s="205"/>
      <c r="B126" s="204"/>
      <c r="C126" s="204"/>
      <c r="D126" s="204"/>
      <c r="E126" s="204"/>
      <c r="F126" s="204"/>
      <c r="G126" s="204"/>
      <c r="H126" s="204"/>
      <c r="I126" s="203"/>
      <c r="J126" s="202"/>
    </row>
    <row r="127" spans="1:12" s="19" customFormat="1" ht="16.5" thickTop="1" x14ac:dyDescent="0.25">
      <c r="A127" s="202"/>
      <c r="B127" s="202"/>
      <c r="C127" s="202"/>
      <c r="D127" s="202"/>
      <c r="E127" s="202"/>
      <c r="F127" s="202"/>
      <c r="G127" s="202"/>
      <c r="H127" s="202"/>
      <c r="I127" s="202"/>
      <c r="J127" s="202"/>
    </row>
    <row r="128" spans="1:12" s="19" customFormat="1" x14ac:dyDescent="0.25">
      <c r="A128" s="202"/>
      <c r="B128" s="202"/>
      <c r="C128" s="202"/>
      <c r="D128" s="202"/>
      <c r="E128" s="202"/>
      <c r="F128" s="202"/>
      <c r="G128" s="202"/>
      <c r="H128" s="202"/>
      <c r="I128" s="202"/>
      <c r="J128" s="202"/>
    </row>
    <row r="129" spans="1:10" s="19" customFormat="1" x14ac:dyDescent="0.25">
      <c r="A129" s="202"/>
      <c r="B129" s="202"/>
      <c r="C129" s="202"/>
      <c r="D129" s="202"/>
      <c r="E129" s="202"/>
      <c r="F129" s="202"/>
      <c r="G129" s="202"/>
      <c r="H129" s="202"/>
      <c r="I129" s="202"/>
      <c r="J129" s="202"/>
    </row>
    <row r="130" spans="1:10" s="19" customFormat="1" x14ac:dyDescent="0.25">
      <c r="A130" s="202"/>
      <c r="B130" s="202"/>
      <c r="C130" s="202"/>
      <c r="D130" s="202"/>
      <c r="E130" s="202"/>
      <c r="F130" s="202"/>
      <c r="G130" s="202"/>
      <c r="H130" s="202"/>
      <c r="I130" s="202"/>
      <c r="J130" s="202"/>
    </row>
    <row r="131" spans="1:10" s="19" customFormat="1" x14ac:dyDescent="0.25">
      <c r="A131" s="202"/>
      <c r="B131" s="202"/>
      <c r="C131" s="202"/>
      <c r="D131" s="202"/>
      <c r="E131" s="202"/>
      <c r="F131" s="202"/>
      <c r="G131" s="202"/>
      <c r="H131" s="202"/>
      <c r="I131" s="202"/>
      <c r="J131" s="202"/>
    </row>
    <row r="132" spans="1:10" s="19" customFormat="1" x14ac:dyDescent="0.25">
      <c r="A132" s="202"/>
      <c r="B132" s="202"/>
      <c r="C132" s="202"/>
      <c r="D132" s="202"/>
      <c r="E132" s="202"/>
      <c r="F132" s="202"/>
      <c r="G132" s="202"/>
      <c r="H132" s="202"/>
      <c r="I132" s="202"/>
      <c r="J132" s="202"/>
    </row>
    <row r="133" spans="1:10" s="16" customFormat="1" x14ac:dyDescent="0.25">
      <c r="A133" s="199"/>
      <c r="B133" s="199"/>
      <c r="C133" s="199"/>
      <c r="D133" s="199"/>
      <c r="E133" s="199"/>
      <c r="F133" s="199"/>
      <c r="G133" s="199"/>
      <c r="H133" s="199"/>
      <c r="I133" s="199"/>
      <c r="J133" s="199"/>
    </row>
    <row r="134" spans="1:10" s="16" customFormat="1" x14ac:dyDescent="0.25">
      <c r="A134" s="199"/>
      <c r="B134" s="199"/>
      <c r="C134" s="199"/>
      <c r="D134" s="199"/>
      <c r="E134" s="199"/>
      <c r="F134" s="199"/>
      <c r="G134" s="199"/>
      <c r="H134" s="199"/>
      <c r="I134" s="199"/>
      <c r="J134" s="199"/>
    </row>
    <row r="135" spans="1:10" s="16" customFormat="1" x14ac:dyDescent="0.25">
      <c r="A135" s="199"/>
      <c r="B135" s="199"/>
      <c r="C135" s="199"/>
      <c r="D135" s="199"/>
      <c r="E135" s="199"/>
      <c r="F135" s="199"/>
      <c r="G135" s="199"/>
      <c r="H135" s="199"/>
      <c r="I135" s="199"/>
      <c r="J135" s="199"/>
    </row>
    <row r="136" spans="1:10" s="16" customFormat="1" hidden="1" x14ac:dyDescent="0.25">
      <c r="A136" s="199"/>
      <c r="B136" s="199"/>
      <c r="C136" s="199"/>
      <c r="D136" s="199"/>
      <c r="E136" s="199"/>
      <c r="F136" s="199"/>
      <c r="G136" s="199"/>
      <c r="H136" s="199"/>
      <c r="I136" s="199"/>
      <c r="J136" s="199"/>
    </row>
    <row r="137" spans="1:10" s="16" customFormat="1" hidden="1" x14ac:dyDescent="0.25">
      <c r="A137" s="199"/>
      <c r="B137" s="201">
        <v>0</v>
      </c>
      <c r="C137" s="199"/>
      <c r="D137" s="199"/>
      <c r="E137" s="199"/>
      <c r="F137" s="199"/>
      <c r="G137" s="199"/>
      <c r="H137" s="199"/>
      <c r="I137" s="199"/>
      <c r="J137" s="199"/>
    </row>
    <row r="138" spans="1:10" s="16" customFormat="1" hidden="1" x14ac:dyDescent="0.25">
      <c r="A138" s="199"/>
      <c r="B138" s="200">
        <v>0.01</v>
      </c>
      <c r="C138" s="199"/>
      <c r="D138" s="199"/>
      <c r="E138" s="199"/>
      <c r="F138" s="199"/>
      <c r="G138" s="199"/>
      <c r="H138" s="199"/>
      <c r="I138" s="199"/>
      <c r="J138" s="199"/>
    </row>
    <row r="139" spans="1:10" s="16" customFormat="1" hidden="1" x14ac:dyDescent="0.25">
      <c r="A139" s="199"/>
      <c r="B139" s="200">
        <v>0.02</v>
      </c>
      <c r="C139" s="199"/>
      <c r="D139" s="199"/>
      <c r="E139" s="199"/>
      <c r="F139" s="199"/>
      <c r="G139" s="199"/>
      <c r="H139" s="199"/>
      <c r="I139" s="199"/>
      <c r="J139" s="199"/>
    </row>
    <row r="140" spans="1:10" s="16" customFormat="1" hidden="1" x14ac:dyDescent="0.25">
      <c r="A140" s="199"/>
      <c r="B140" s="200">
        <v>0.03</v>
      </c>
      <c r="C140" s="199"/>
      <c r="D140" s="199"/>
      <c r="E140" s="199"/>
      <c r="F140" s="199"/>
      <c r="G140" s="199"/>
      <c r="H140" s="199"/>
      <c r="I140" s="199"/>
      <c r="J140" s="199"/>
    </row>
    <row r="141" spans="1:10" s="16" customFormat="1" hidden="1" x14ac:dyDescent="0.25">
      <c r="A141" s="199"/>
      <c r="B141" s="200">
        <v>0.04</v>
      </c>
      <c r="C141" s="199"/>
      <c r="D141" s="199"/>
      <c r="E141" s="199"/>
      <c r="F141" s="199"/>
      <c r="G141" s="199"/>
      <c r="H141" s="199"/>
      <c r="I141" s="199"/>
      <c r="J141" s="199"/>
    </row>
    <row r="142" spans="1:10" s="16" customFormat="1" hidden="1" x14ac:dyDescent="0.25">
      <c r="A142" s="199"/>
      <c r="B142" s="200">
        <v>0.05</v>
      </c>
      <c r="C142" s="199"/>
      <c r="D142" s="199"/>
      <c r="E142" s="199"/>
      <c r="F142" s="199"/>
      <c r="G142" s="199"/>
      <c r="H142" s="199"/>
      <c r="I142" s="199"/>
      <c r="J142" s="199"/>
    </row>
    <row r="143" spans="1:10" s="16" customFormat="1" hidden="1" x14ac:dyDescent="0.25">
      <c r="A143" s="199"/>
      <c r="B143" s="200">
        <v>0.06</v>
      </c>
      <c r="C143" s="199"/>
      <c r="D143" s="199"/>
      <c r="E143" s="199"/>
      <c r="F143" s="199"/>
      <c r="G143" s="199"/>
      <c r="H143" s="199"/>
      <c r="I143" s="199"/>
      <c r="J143" s="199"/>
    </row>
    <row r="144" spans="1:10" s="16" customFormat="1" hidden="1" x14ac:dyDescent="0.25">
      <c r="A144" s="199"/>
      <c r="B144" s="200">
        <v>7.0000000000000007E-2</v>
      </c>
      <c r="C144" s="199"/>
      <c r="D144" s="199"/>
      <c r="E144" s="199"/>
      <c r="F144" s="199"/>
      <c r="G144" s="199"/>
      <c r="H144" s="199"/>
      <c r="I144" s="199"/>
      <c r="J144" s="199"/>
    </row>
    <row r="145" spans="1:10" s="16" customFormat="1" hidden="1" x14ac:dyDescent="0.25">
      <c r="A145" s="199"/>
      <c r="B145" s="200">
        <v>0.08</v>
      </c>
      <c r="C145" s="199"/>
      <c r="D145" s="199"/>
      <c r="E145" s="199"/>
      <c r="F145" s="199"/>
      <c r="G145" s="199"/>
      <c r="H145" s="199"/>
      <c r="I145" s="199"/>
      <c r="J145" s="199"/>
    </row>
    <row r="146" spans="1:10" s="16" customFormat="1" hidden="1" x14ac:dyDescent="0.25">
      <c r="A146" s="199"/>
      <c r="B146" s="200">
        <v>0.09</v>
      </c>
      <c r="C146" s="199"/>
      <c r="D146" s="199"/>
      <c r="E146" s="199"/>
      <c r="F146" s="199"/>
      <c r="G146" s="199"/>
      <c r="H146" s="199"/>
      <c r="I146" s="199"/>
      <c r="J146" s="199"/>
    </row>
    <row r="147" spans="1:10" s="16" customFormat="1" hidden="1" x14ac:dyDescent="0.25">
      <c r="A147" s="199"/>
      <c r="B147" s="200">
        <v>0.1</v>
      </c>
      <c r="C147" s="199"/>
      <c r="D147" s="199"/>
      <c r="E147" s="199"/>
      <c r="F147" s="199"/>
      <c r="G147" s="199"/>
      <c r="H147" s="199"/>
      <c r="I147" s="199"/>
      <c r="J147" s="199"/>
    </row>
    <row r="148" spans="1:10" s="16" customFormat="1" hidden="1" x14ac:dyDescent="0.25">
      <c r="A148" s="199"/>
      <c r="B148" s="200">
        <v>0.11</v>
      </c>
      <c r="C148" s="199"/>
      <c r="D148" s="199"/>
      <c r="E148" s="199"/>
      <c r="F148" s="199"/>
      <c r="G148" s="199"/>
      <c r="H148" s="199"/>
      <c r="I148" s="199"/>
      <c r="J148" s="199"/>
    </row>
    <row r="149" spans="1:10" s="16" customFormat="1" hidden="1" x14ac:dyDescent="0.25">
      <c r="A149" s="199"/>
      <c r="B149" s="200">
        <v>0.12</v>
      </c>
      <c r="C149" s="199"/>
      <c r="D149" s="199"/>
      <c r="E149" s="199"/>
      <c r="F149" s="199"/>
      <c r="G149" s="199"/>
      <c r="H149" s="199"/>
      <c r="I149" s="199"/>
      <c r="J149" s="199"/>
    </row>
    <row r="150" spans="1:10" s="16" customFormat="1" hidden="1" x14ac:dyDescent="0.25">
      <c r="A150" s="199"/>
      <c r="B150" s="200">
        <v>0.13</v>
      </c>
      <c r="C150" s="199"/>
      <c r="D150" s="199"/>
      <c r="E150" s="199"/>
      <c r="F150" s="199"/>
      <c r="G150" s="199"/>
      <c r="H150" s="199"/>
      <c r="I150" s="199"/>
      <c r="J150" s="199"/>
    </row>
    <row r="151" spans="1:10" s="16" customFormat="1" hidden="1" x14ac:dyDescent="0.25">
      <c r="A151" s="199"/>
      <c r="B151" s="200">
        <v>0.14000000000000001</v>
      </c>
      <c r="C151" s="199"/>
      <c r="D151" s="199"/>
      <c r="E151" s="199"/>
      <c r="F151" s="199"/>
      <c r="G151" s="199"/>
      <c r="H151" s="199"/>
      <c r="I151" s="199"/>
      <c r="J151" s="199"/>
    </row>
    <row r="152" spans="1:10" s="16" customFormat="1" hidden="1" x14ac:dyDescent="0.25">
      <c r="A152" s="199"/>
      <c r="B152" s="200">
        <v>0.15</v>
      </c>
      <c r="C152" s="199"/>
      <c r="D152" s="199"/>
      <c r="E152" s="199"/>
      <c r="F152" s="199"/>
      <c r="G152" s="199"/>
      <c r="H152" s="199"/>
      <c r="I152" s="199"/>
      <c r="J152" s="199"/>
    </row>
    <row r="153" spans="1:10" s="16" customFormat="1" hidden="1" x14ac:dyDescent="0.25">
      <c r="A153" s="199"/>
      <c r="B153" s="200">
        <v>0.16</v>
      </c>
      <c r="C153" s="199"/>
      <c r="D153" s="199"/>
      <c r="E153" s="199"/>
      <c r="F153" s="199"/>
      <c r="G153" s="199"/>
      <c r="H153" s="199"/>
      <c r="I153" s="199"/>
      <c r="J153" s="199"/>
    </row>
    <row r="154" spans="1:10" s="16" customFormat="1" hidden="1" x14ac:dyDescent="0.25">
      <c r="A154" s="199"/>
      <c r="B154" s="200">
        <v>0.17</v>
      </c>
      <c r="C154" s="199"/>
      <c r="D154" s="199"/>
      <c r="E154" s="199"/>
      <c r="F154" s="199"/>
      <c r="G154" s="199"/>
      <c r="H154" s="199"/>
      <c r="I154" s="199"/>
      <c r="J154" s="199"/>
    </row>
    <row r="155" spans="1:10" s="16" customFormat="1" hidden="1" x14ac:dyDescent="0.25">
      <c r="A155" s="199"/>
      <c r="B155" s="200">
        <v>0.18</v>
      </c>
      <c r="C155" s="199"/>
      <c r="D155" s="199"/>
      <c r="E155" s="199"/>
      <c r="F155" s="199"/>
      <c r="G155" s="199"/>
      <c r="H155" s="199"/>
      <c r="I155" s="199"/>
      <c r="J155" s="199"/>
    </row>
    <row r="156" spans="1:10" s="16" customFormat="1" hidden="1" x14ac:dyDescent="0.25">
      <c r="A156" s="199"/>
      <c r="B156" s="200">
        <v>0.19</v>
      </c>
      <c r="C156" s="199"/>
      <c r="D156" s="199"/>
      <c r="E156" s="199"/>
      <c r="F156" s="199"/>
      <c r="G156" s="199"/>
      <c r="H156" s="199"/>
      <c r="I156" s="199"/>
      <c r="J156" s="199"/>
    </row>
    <row r="157" spans="1:10" s="16" customFormat="1" hidden="1" x14ac:dyDescent="0.25">
      <c r="A157" s="199"/>
      <c r="B157" s="200">
        <v>0.2</v>
      </c>
      <c r="C157" s="199"/>
      <c r="D157" s="199"/>
      <c r="E157" s="199"/>
      <c r="F157" s="199"/>
      <c r="G157" s="199"/>
      <c r="H157" s="199"/>
      <c r="I157" s="199"/>
      <c r="J157" s="199"/>
    </row>
    <row r="158" spans="1:10" s="16" customFormat="1" x14ac:dyDescent="0.25">
      <c r="A158" s="199"/>
      <c r="B158" s="199"/>
      <c r="C158" s="199"/>
      <c r="D158" s="199"/>
      <c r="E158" s="199"/>
      <c r="F158" s="199"/>
      <c r="G158" s="199"/>
      <c r="H158" s="199"/>
      <c r="I158" s="199"/>
      <c r="J158" s="199"/>
    </row>
    <row r="159" spans="1:10" s="16" customFormat="1" x14ac:dyDescent="0.25">
      <c r="A159" s="199"/>
      <c r="B159" s="199"/>
      <c r="C159" s="199"/>
      <c r="D159" s="199"/>
      <c r="E159" s="199"/>
      <c r="F159" s="199"/>
      <c r="G159" s="199"/>
      <c r="H159" s="199"/>
      <c r="I159" s="199"/>
      <c r="J159" s="199"/>
    </row>
    <row r="160" spans="1:10" s="16" customFormat="1" x14ac:dyDescent="0.25">
      <c r="A160" s="199"/>
      <c r="B160" s="199"/>
      <c r="C160" s="199"/>
      <c r="D160" s="199"/>
      <c r="E160" s="199"/>
      <c r="F160" s="199"/>
      <c r="G160" s="199"/>
      <c r="H160" s="199"/>
      <c r="I160" s="199"/>
      <c r="J160" s="199"/>
    </row>
    <row r="161" spans="1:10" s="16" customFormat="1" x14ac:dyDescent="0.25">
      <c r="A161" s="199"/>
      <c r="B161" s="199"/>
      <c r="C161" s="199"/>
      <c r="D161" s="199"/>
      <c r="E161" s="199"/>
      <c r="F161" s="199"/>
      <c r="G161" s="199"/>
      <c r="H161" s="199"/>
      <c r="I161" s="199"/>
      <c r="J161" s="199"/>
    </row>
    <row r="162" spans="1:10" s="16" customFormat="1" x14ac:dyDescent="0.25">
      <c r="A162" s="199"/>
      <c r="B162" s="199"/>
      <c r="C162" s="199"/>
      <c r="D162" s="199"/>
      <c r="E162" s="199"/>
      <c r="F162" s="199"/>
      <c r="G162" s="199"/>
      <c r="H162" s="199"/>
      <c r="I162" s="199"/>
      <c r="J162" s="199"/>
    </row>
    <row r="163" spans="1:10" s="16" customFormat="1" x14ac:dyDescent="0.25"/>
    <row r="164" spans="1:10" s="16" customFormat="1" x14ac:dyDescent="0.25"/>
    <row r="165" spans="1:10" s="16" customFormat="1" x14ac:dyDescent="0.25"/>
    <row r="166" spans="1:10" s="16" customFormat="1" x14ac:dyDescent="0.25"/>
    <row r="167" spans="1:10" s="16" customFormat="1" x14ac:dyDescent="0.25"/>
    <row r="168" spans="1:10" s="16" customFormat="1" x14ac:dyDescent="0.25"/>
    <row r="169" spans="1:10" s="16" customFormat="1" x14ac:dyDescent="0.25"/>
    <row r="170" spans="1:10" s="16" customFormat="1" x14ac:dyDescent="0.25"/>
    <row r="171" spans="1:10" s="16" customFormat="1" x14ac:dyDescent="0.25"/>
    <row r="172" spans="1:10" s="16" customFormat="1" x14ac:dyDescent="0.25"/>
    <row r="173" spans="1:10" s="16" customFormat="1" x14ac:dyDescent="0.25"/>
    <row r="174" spans="1:10" s="16" customFormat="1" x14ac:dyDescent="0.25"/>
    <row r="175" spans="1:10" s="16" customFormat="1" x14ac:dyDescent="0.25"/>
    <row r="176" spans="1:10" s="16" customFormat="1" x14ac:dyDescent="0.25"/>
    <row r="177" s="16" customFormat="1" x14ac:dyDescent="0.25"/>
    <row r="178" s="16" customFormat="1" x14ac:dyDescent="0.25"/>
    <row r="179" s="16" customFormat="1" x14ac:dyDescent="0.25"/>
    <row r="180" s="16" customFormat="1" x14ac:dyDescent="0.25"/>
    <row r="181" s="16" customFormat="1" x14ac:dyDescent="0.25"/>
  </sheetData>
  <sheetProtection password="CDE6" sheet="1" formatCells="0" formatColumns="0" formatRows="0"/>
  <mergeCells count="79">
    <mergeCell ref="A50:A51"/>
    <mergeCell ref="J106:K108"/>
    <mergeCell ref="J72:K75"/>
    <mergeCell ref="B124:C124"/>
    <mergeCell ref="B110:C110"/>
    <mergeCell ref="B102:B103"/>
    <mergeCell ref="D102:D103"/>
    <mergeCell ref="D104:D105"/>
    <mergeCell ref="B104:B105"/>
    <mergeCell ref="B106:B108"/>
    <mergeCell ref="A62:A66"/>
    <mergeCell ref="B69:B71"/>
    <mergeCell ref="D69:D71"/>
    <mergeCell ref="A67:A71"/>
    <mergeCell ref="B62:B64"/>
    <mergeCell ref="D62:D64"/>
    <mergeCell ref="B65:B66"/>
    <mergeCell ref="D65:D66"/>
    <mergeCell ref="D76:D78"/>
    <mergeCell ref="B67:B68"/>
    <mergeCell ref="D67:D68"/>
    <mergeCell ref="B72:B75"/>
    <mergeCell ref="C48:C49"/>
    <mergeCell ref="D48:D49"/>
    <mergeCell ref="D72:D75"/>
    <mergeCell ref="G10:G12"/>
    <mergeCell ref="A10:B10"/>
    <mergeCell ref="A11:B11"/>
    <mergeCell ref="A12:B12"/>
    <mergeCell ref="D10:E10"/>
    <mergeCell ref="D12:E12"/>
    <mergeCell ref="D11:E11"/>
    <mergeCell ref="A2:G2"/>
    <mergeCell ref="A3:B3"/>
    <mergeCell ref="A4:A7"/>
    <mergeCell ref="G4:G9"/>
    <mergeCell ref="A8:A9"/>
    <mergeCell ref="D4:E5"/>
    <mergeCell ref="D6:E7"/>
    <mergeCell ref="D8:E8"/>
    <mergeCell ref="D9:E9"/>
    <mergeCell ref="D13:E13"/>
    <mergeCell ref="D3:E3"/>
    <mergeCell ref="A13:B13"/>
    <mergeCell ref="D85:D86"/>
    <mergeCell ref="B79:C79"/>
    <mergeCell ref="A72:A75"/>
    <mergeCell ref="A76:A78"/>
    <mergeCell ref="A83:A84"/>
    <mergeCell ref="A85:A86"/>
    <mergeCell ref="B76:B78"/>
    <mergeCell ref="A118:A119"/>
    <mergeCell ref="B118:B119"/>
    <mergeCell ref="A90:A92"/>
    <mergeCell ref="A120:A123"/>
    <mergeCell ref="B122:B123"/>
    <mergeCell ref="D106:D108"/>
    <mergeCell ref="A106:A108"/>
    <mergeCell ref="B90:B92"/>
    <mergeCell ref="A87:A89"/>
    <mergeCell ref="D83:D84"/>
    <mergeCell ref="B83:B84"/>
    <mergeCell ref="A52:A53"/>
    <mergeCell ref="D122:D123"/>
    <mergeCell ref="B116:B117"/>
    <mergeCell ref="D116:D117"/>
    <mergeCell ref="D90:D92"/>
    <mergeCell ref="A114:A117"/>
    <mergeCell ref="D118:D119"/>
    <mergeCell ref="B85:B86"/>
    <mergeCell ref="B87:B89"/>
    <mergeCell ref="D87:D89"/>
    <mergeCell ref="J25:J26"/>
    <mergeCell ref="J58:J59"/>
    <mergeCell ref="A102:A105"/>
    <mergeCell ref="A32:H32"/>
    <mergeCell ref="A48:A49"/>
    <mergeCell ref="B48:B49"/>
    <mergeCell ref="B93:C93"/>
  </mergeCells>
  <phoneticPr fontId="42" type="noConversion"/>
  <conditionalFormatting sqref="F10">
    <cfRule type="cellIs" dxfId="11" priority="1" stopIfTrue="1" operator="equal">
      <formula>Q2</formula>
    </cfRule>
  </conditionalFormatting>
  <conditionalFormatting sqref="F11">
    <cfRule type="cellIs" dxfId="10" priority="2" stopIfTrue="1" operator="equal">
      <formula>Q2</formula>
    </cfRule>
  </conditionalFormatting>
  <conditionalFormatting sqref="F12">
    <cfRule type="cellIs" dxfId="9" priority="3" stopIfTrue="1" operator="equal">
      <formula>Q2</formula>
    </cfRule>
  </conditionalFormatting>
  <conditionalFormatting sqref="F4">
    <cfRule type="cellIs" dxfId="8" priority="4" stopIfTrue="1" operator="equal">
      <formula>Q2</formula>
    </cfRule>
  </conditionalFormatting>
  <conditionalFormatting sqref="F5">
    <cfRule type="cellIs" dxfId="7" priority="5" stopIfTrue="1" operator="equal">
      <formula>Q2</formula>
    </cfRule>
  </conditionalFormatting>
  <conditionalFormatting sqref="F6">
    <cfRule type="cellIs" dxfId="6" priority="6" stopIfTrue="1" operator="equal">
      <formula>Q2</formula>
    </cfRule>
  </conditionalFormatting>
  <conditionalFormatting sqref="F7">
    <cfRule type="cellIs" dxfId="5" priority="7" stopIfTrue="1" operator="equal">
      <formula>Q2</formula>
    </cfRule>
  </conditionalFormatting>
  <conditionalFormatting sqref="F8">
    <cfRule type="cellIs" dxfId="4" priority="8" stopIfTrue="1" operator="equal">
      <formula>Q2</formula>
    </cfRule>
  </conditionalFormatting>
  <conditionalFormatting sqref="F9">
    <cfRule type="cellIs" dxfId="3" priority="9" stopIfTrue="1" operator="equal">
      <formula>Q2</formula>
    </cfRule>
  </conditionalFormatting>
  <conditionalFormatting sqref="D62:D78 D83:D92">
    <cfRule type="cellIs" dxfId="2" priority="10" stopIfTrue="1" operator="equal">
      <formula>0</formula>
    </cfRule>
  </conditionalFormatting>
  <conditionalFormatting sqref="D4 D6 D8:D13">
    <cfRule type="cellIs" dxfId="1" priority="11" stopIfTrue="1" operator="equal">
      <formula>#REF!</formula>
    </cfRule>
  </conditionalFormatting>
  <conditionalFormatting sqref="F13">
    <cfRule type="cellIs" dxfId="0" priority="12" stopIfTrue="1" operator="equal">
      <formula>#VALUE!</formula>
    </cfRule>
  </conditionalFormatting>
  <dataValidations count="2">
    <dataValidation type="list" allowBlank="1" showInputMessage="1" showErrorMessage="1" sqref="D37">
      <formula1>$B$137:$B$157</formula1>
    </dataValidation>
    <dataValidation type="list" allowBlank="1" showInputMessage="1" showErrorMessage="1" sqref="D45">
      <formula1>$Q$3:$Q$4</formula1>
    </dataValidation>
  </dataValidations>
  <pageMargins left="0.45" right="0.43" top="0.42" bottom="0.47" header="0.34" footer="0.26"/>
  <pageSetup paperSize="9" scale="62" fitToHeight="3" orientation="portrait" r:id="rId1"/>
  <headerFooter alignWithMargins="0">
    <oddFooter>&amp;C&amp;10Page &amp;P of &amp;N</oddFooter>
  </headerFooter>
  <rowBreaks count="1" manualBreakCount="1">
    <brk id="95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R287"/>
  <sheetViews>
    <sheetView zoomScale="70" workbookViewId="0">
      <pane xSplit="1" ySplit="9" topLeftCell="B10" activePane="bottomRight" state="frozen"/>
      <selection activeCell="B7" sqref="B7"/>
      <selection pane="topRight" activeCell="B7" sqref="B7"/>
      <selection pane="bottomLeft" activeCell="B7" sqref="B7"/>
      <selection pane="bottomRight" activeCell="D63" sqref="D63"/>
    </sheetView>
  </sheetViews>
  <sheetFormatPr defaultColWidth="8.85546875" defaultRowHeight="15.75" x14ac:dyDescent="0.25"/>
  <cols>
    <col min="1" max="1" width="32.85546875" style="1" customWidth="1"/>
    <col min="2" max="2" width="37.28515625" style="462" customWidth="1"/>
    <col min="3" max="3" width="14.7109375" style="1" customWidth="1"/>
    <col min="4" max="4" width="22.28515625" style="1" customWidth="1"/>
    <col min="5" max="5" width="23.85546875" style="1" customWidth="1"/>
    <col min="6" max="6" width="20" style="1" hidden="1" customWidth="1"/>
    <col min="7" max="11" width="19.28515625" style="1" hidden="1" customWidth="1"/>
    <col min="12" max="12" width="18.42578125" style="1" hidden="1" customWidth="1"/>
    <col min="13" max="14" width="15.7109375" style="1" customWidth="1"/>
    <col min="15" max="15" width="11.5703125" style="1" customWidth="1"/>
    <col min="16" max="16" width="18.42578125" style="1" customWidth="1"/>
    <col min="17" max="17" width="18.28515625" style="1" customWidth="1"/>
    <col min="18" max="16384" width="8.85546875" style="1"/>
  </cols>
  <sheetData>
    <row r="1" spans="1:18" s="19" customFormat="1" ht="23.25" x14ac:dyDescent="0.35">
      <c r="A1" s="553" t="s">
        <v>237</v>
      </c>
      <c r="B1" s="465"/>
      <c r="C1" s="202"/>
      <c r="D1" s="202"/>
      <c r="E1" s="552" t="s">
        <v>236</v>
      </c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</row>
    <row r="2" spans="1:18" s="19" customFormat="1" ht="18.75" x14ac:dyDescent="0.3">
      <c r="A2" s="551" t="s">
        <v>235</v>
      </c>
      <c r="B2" s="465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</row>
    <row r="3" spans="1:18" s="19" customFormat="1" ht="18.75" x14ac:dyDescent="0.3">
      <c r="A3" s="510" t="s">
        <v>234</v>
      </c>
      <c r="B3" s="465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</row>
    <row r="4" spans="1:18" s="22" customFormat="1" ht="42" customHeight="1" x14ac:dyDescent="0.3">
      <c r="A4" s="1122" t="s">
        <v>233</v>
      </c>
      <c r="B4" s="1123"/>
      <c r="C4" s="1123"/>
      <c r="D4" s="1123"/>
      <c r="E4" s="1123"/>
      <c r="F4" s="1123"/>
      <c r="G4" s="1123"/>
      <c r="H4" s="1123"/>
      <c r="I4" s="1123"/>
      <c r="J4" s="1123"/>
      <c r="K4" s="1123"/>
      <c r="L4" s="1123"/>
      <c r="M4" s="1123"/>
      <c r="N4" s="1123"/>
      <c r="O4" s="1123"/>
      <c r="P4" s="1123"/>
      <c r="Q4" s="1123"/>
    </row>
    <row r="5" spans="1:18" s="22" customFormat="1" ht="40.5" customHeight="1" x14ac:dyDescent="0.3">
      <c r="A5" s="1122" t="s">
        <v>232</v>
      </c>
      <c r="B5" s="1123"/>
      <c r="C5" s="1123"/>
      <c r="D5" s="1123"/>
      <c r="E5" s="1123"/>
      <c r="F5" s="1123"/>
      <c r="G5" s="1123"/>
      <c r="H5" s="1123"/>
      <c r="I5" s="1123"/>
      <c r="J5" s="1123"/>
      <c r="K5" s="1123"/>
      <c r="L5" s="1123"/>
      <c r="M5" s="1123"/>
      <c r="N5" s="1123"/>
      <c r="O5" s="1123"/>
      <c r="P5" s="1123"/>
      <c r="Q5" s="1123"/>
    </row>
    <row r="6" spans="1:18" s="22" customFormat="1" ht="20.25" x14ac:dyDescent="0.3">
      <c r="A6" s="550" t="s">
        <v>231</v>
      </c>
      <c r="B6" s="550"/>
      <c r="C6" s="550"/>
      <c r="D6" s="550"/>
      <c r="E6" s="550"/>
      <c r="F6" s="550"/>
      <c r="G6" s="550"/>
      <c r="H6" s="550"/>
      <c r="I6" s="550"/>
      <c r="J6" s="550"/>
      <c r="K6" s="550"/>
      <c r="L6" s="550"/>
      <c r="M6" s="550"/>
      <c r="N6" s="549"/>
      <c r="O6" s="549"/>
      <c r="P6" s="337"/>
      <c r="Q6" s="337"/>
    </row>
    <row r="7" spans="1:18" s="19" customFormat="1" ht="22.5" customHeight="1" x14ac:dyDescent="0.25">
      <c r="A7" s="202"/>
      <c r="B7" s="465"/>
      <c r="C7" s="548"/>
      <c r="D7" s="202"/>
      <c r="E7" s="546"/>
      <c r="F7" s="546"/>
      <c r="G7" s="546"/>
      <c r="H7" s="546"/>
      <c r="I7" s="546"/>
      <c r="J7" s="546"/>
      <c r="K7" s="546"/>
      <c r="L7" s="546"/>
      <c r="M7" s="546"/>
      <c r="N7" s="546"/>
      <c r="O7" s="546"/>
      <c r="P7" s="202"/>
      <c r="Q7" s="202"/>
    </row>
    <row r="8" spans="1:18" s="19" customFormat="1" ht="15.75" customHeight="1" thickBot="1" x14ac:dyDescent="0.3">
      <c r="A8" s="202"/>
      <c r="B8" s="465"/>
      <c r="C8" s="547"/>
      <c r="D8" s="546"/>
      <c r="E8" s="546"/>
      <c r="F8" s="546"/>
      <c r="G8" s="546"/>
      <c r="H8" s="546"/>
      <c r="I8" s="546"/>
      <c r="J8" s="546"/>
      <c r="K8" s="546"/>
      <c r="L8" s="546"/>
      <c r="M8" s="546"/>
      <c r="N8" s="546"/>
      <c r="O8" s="546"/>
      <c r="P8" s="202"/>
      <c r="Q8" s="202"/>
    </row>
    <row r="9" spans="1:18" s="19" customFormat="1" ht="87" customHeight="1" thickTop="1" thickBot="1" x14ac:dyDescent="0.3">
      <c r="A9" s="545"/>
      <c r="B9" s="544" t="s">
        <v>230</v>
      </c>
      <c r="C9" s="543" t="s">
        <v>229</v>
      </c>
      <c r="D9" s="543" t="s">
        <v>228</v>
      </c>
      <c r="E9" s="543" t="s">
        <v>227</v>
      </c>
      <c r="F9" s="543" t="s">
        <v>226</v>
      </c>
      <c r="G9" s="543" t="s">
        <v>225</v>
      </c>
      <c r="H9" s="543" t="s">
        <v>224</v>
      </c>
      <c r="I9" s="543" t="s">
        <v>223</v>
      </c>
      <c r="J9" s="1125" t="s">
        <v>222</v>
      </c>
      <c r="K9" s="1126"/>
      <c r="L9" s="543" t="s">
        <v>221</v>
      </c>
      <c r="M9" s="543" t="s">
        <v>220</v>
      </c>
      <c r="N9" s="543" t="s">
        <v>219</v>
      </c>
      <c r="O9" s="543" t="s">
        <v>218</v>
      </c>
      <c r="P9" s="542" t="s">
        <v>217</v>
      </c>
      <c r="Q9" s="541" t="s">
        <v>216</v>
      </c>
    </row>
    <row r="10" spans="1:18" s="22" customFormat="1" ht="27.75" customHeight="1" thickTop="1" thickBot="1" x14ac:dyDescent="0.3">
      <c r="A10" s="540" t="s">
        <v>215</v>
      </c>
      <c r="B10" s="539"/>
      <c r="C10" s="539"/>
      <c r="D10" s="539"/>
      <c r="E10" s="539"/>
      <c r="F10" s="539"/>
      <c r="G10" s="539"/>
      <c r="H10" s="539"/>
      <c r="I10" s="539"/>
      <c r="J10" s="539"/>
      <c r="K10" s="539"/>
      <c r="L10" s="539"/>
      <c r="M10" s="539"/>
      <c r="N10" s="539"/>
      <c r="O10" s="539"/>
      <c r="P10" s="539"/>
      <c r="Q10" s="539"/>
    </row>
    <row r="11" spans="1:18" s="22" customFormat="1" ht="20.100000000000001" customHeight="1" thickTop="1" x14ac:dyDescent="0.25">
      <c r="A11" s="1124" t="s">
        <v>214</v>
      </c>
      <c r="B11" s="1115" t="s">
        <v>44</v>
      </c>
      <c r="C11" s="1118">
        <f>VALUE(Quantities!C6)</f>
        <v>0</v>
      </c>
      <c r="D11" s="508"/>
      <c r="E11" s="507"/>
      <c r="F11" s="532" t="str">
        <f>+IF(C11&gt;0,E11/(C11/12),"NA")</f>
        <v>NA</v>
      </c>
      <c r="G11" s="531" t="str">
        <f>IF(C11&gt;0,+'Country and Date'!$C$8+(F11*30), ("NA"))</f>
        <v>NA</v>
      </c>
      <c r="H11" s="530" t="str">
        <f t="shared" ref="H11:H42" si="0">IF(G11&gt;D11, ("YES"), ("NO"))</f>
        <v>YES</v>
      </c>
      <c r="I11" s="529" t="e">
        <f>DATEDIF('Country and Date'!C8, D11, "d")</f>
        <v>#NUM!</v>
      </c>
      <c r="J11" s="528" t="b">
        <f t="shared" ref="J11:J42" si="1">ISERROR(I11)</f>
        <v>1</v>
      </c>
      <c r="K11" s="528">
        <f t="shared" ref="K11:K42" si="2">IF(J11="TRUE",0,0)</f>
        <v>0</v>
      </c>
      <c r="L11" s="509">
        <f t="shared" ref="L11:L42" si="3">IF(J11=TRUE, K11, I11/30)</f>
        <v>0</v>
      </c>
      <c r="M11" s="481">
        <f>(IF(H11=("Yes"), (L11*(C11/12)), E11))</f>
        <v>0</v>
      </c>
      <c r="N11" s="1109">
        <f>(SUM(VALUE(M11)+VALUE(M12)+VALUE(M13)+VALUE(M14)+VALUE(M15)+VALUE(M16)+VALUE(M17)+VALUE(M18)))</f>
        <v>0</v>
      </c>
      <c r="O11" s="1113" t="str">
        <f>(+IF(C11&gt;0,N11/(C11/12),"NA"))</f>
        <v>NA</v>
      </c>
      <c r="P11" s="527">
        <f t="shared" ref="P11:P42" si="4">(IF(H11="YES",E11-M11,0))</f>
        <v>0</v>
      </c>
      <c r="Q11" s="1101">
        <f>SUM(P11:P18)</f>
        <v>0</v>
      </c>
      <c r="R11" s="512"/>
    </row>
    <row r="12" spans="1:18" s="22" customFormat="1" ht="20.100000000000001" customHeight="1" x14ac:dyDescent="0.25">
      <c r="A12" s="1103"/>
      <c r="B12" s="1115"/>
      <c r="C12" s="1118"/>
      <c r="D12" s="480"/>
      <c r="E12" s="479"/>
      <c r="F12" s="478" t="str">
        <f>+IF(C11&gt;0,E12/(C11/12),"NA")</f>
        <v>NA</v>
      </c>
      <c r="G12" s="477" t="str">
        <f>IF(H11="YES",(IF(C11&gt;0,D11+(F12*30),("NA"))),(IF(C11&gt;0,G11+(F12*30),("NA"))))</f>
        <v>NA</v>
      </c>
      <c r="H12" s="515" t="str">
        <f t="shared" si="0"/>
        <v>YES</v>
      </c>
      <c r="I12" s="514">
        <f>IF(H11="YES",(DATEDIF(D11,D12,"d")),(DATEDIF(G11,D12,"d")))</f>
        <v>0</v>
      </c>
      <c r="J12" s="513" t="b">
        <f t="shared" si="1"/>
        <v>0</v>
      </c>
      <c r="K12" s="513">
        <f t="shared" si="2"/>
        <v>0</v>
      </c>
      <c r="L12" s="476">
        <f t="shared" si="3"/>
        <v>0</v>
      </c>
      <c r="M12" s="475">
        <f>(IF(H12=("Yes"), (L12*(C11/12)), E12))</f>
        <v>0</v>
      </c>
      <c r="N12" s="1109"/>
      <c r="O12" s="1113"/>
      <c r="P12" s="474">
        <f t="shared" si="4"/>
        <v>0</v>
      </c>
      <c r="Q12" s="1101"/>
      <c r="R12" s="512"/>
    </row>
    <row r="13" spans="1:18" s="22" customFormat="1" ht="20.100000000000001" customHeight="1" x14ac:dyDescent="0.25">
      <c r="A13" s="1103"/>
      <c r="B13" s="1115"/>
      <c r="C13" s="1118"/>
      <c r="D13" s="480"/>
      <c r="E13" s="479"/>
      <c r="F13" s="478" t="str">
        <f>+IF(C11&gt;0,E13/(C11/12),"NA")</f>
        <v>NA</v>
      </c>
      <c r="G13" s="477" t="str">
        <f>IF(H12="YES",(IF(C11&gt;0,D12+(F13*30),("NA"))),(IF(C11&gt;0,G12+(F13*30),("NA"))))</f>
        <v>NA</v>
      </c>
      <c r="H13" s="515" t="str">
        <f t="shared" si="0"/>
        <v>YES</v>
      </c>
      <c r="I13" s="514">
        <f t="shared" ref="I13:I18" si="5">IF(H12="YES", (DATEDIF(D12, D13, "d")), (DATEDIF(G12,D13,"d")))</f>
        <v>0</v>
      </c>
      <c r="J13" s="513" t="b">
        <f t="shared" si="1"/>
        <v>0</v>
      </c>
      <c r="K13" s="513">
        <f t="shared" si="2"/>
        <v>0</v>
      </c>
      <c r="L13" s="476">
        <f t="shared" si="3"/>
        <v>0</v>
      </c>
      <c r="M13" s="475">
        <f>(IF(H13=("Yes"), (L13*(C11/12)), E13))</f>
        <v>0</v>
      </c>
      <c r="N13" s="1109"/>
      <c r="O13" s="1113"/>
      <c r="P13" s="474">
        <f t="shared" si="4"/>
        <v>0</v>
      </c>
      <c r="Q13" s="1101"/>
      <c r="R13" s="512"/>
    </row>
    <row r="14" spans="1:18" s="22" customFormat="1" ht="20.100000000000001" customHeight="1" thickBot="1" x14ac:dyDescent="0.3">
      <c r="A14" s="1103"/>
      <c r="B14" s="1115"/>
      <c r="C14" s="1118"/>
      <c r="D14" s="480"/>
      <c r="E14" s="479"/>
      <c r="F14" s="478" t="str">
        <f>+IF(C11&gt;0,E14/(C11/12),"NA")</f>
        <v>NA</v>
      </c>
      <c r="G14" s="477" t="str">
        <f>IF(H13="YES",(IF(C11&gt;0,D13+(F14*30),("NA"))),(IF(C11&gt;0,G13+(F14*30),("NA"))))</f>
        <v>NA</v>
      </c>
      <c r="H14" s="515" t="str">
        <f t="shared" si="0"/>
        <v>YES</v>
      </c>
      <c r="I14" s="514">
        <f t="shared" si="5"/>
        <v>0</v>
      </c>
      <c r="J14" s="513" t="b">
        <f t="shared" si="1"/>
        <v>0</v>
      </c>
      <c r="K14" s="513">
        <f t="shared" si="2"/>
        <v>0</v>
      </c>
      <c r="L14" s="476">
        <f t="shared" si="3"/>
        <v>0</v>
      </c>
      <c r="M14" s="475">
        <f>(IF(H14=("Yes"), (L14*(C11/12)), E14))</f>
        <v>0</v>
      </c>
      <c r="N14" s="1109"/>
      <c r="O14" s="1113"/>
      <c r="P14" s="474">
        <f t="shared" si="4"/>
        <v>0</v>
      </c>
      <c r="Q14" s="1101"/>
      <c r="R14" s="512"/>
    </row>
    <row r="15" spans="1:18" s="22" customFormat="1" ht="20.100000000000001" hidden="1" customHeight="1" x14ac:dyDescent="0.25">
      <c r="A15" s="1103"/>
      <c r="B15" s="1115"/>
      <c r="C15" s="1118"/>
      <c r="D15" s="480"/>
      <c r="E15" s="479"/>
      <c r="F15" s="478" t="str">
        <f>+IF(C11&gt;0,E15/(C11/12),"NA")</f>
        <v>NA</v>
      </c>
      <c r="G15" s="477" t="str">
        <f>IF(H14="YES",(IF(C11&gt;0,D14+(F15*30),("NA"))),(IF(C11&gt;0,G14+(F15*30),("NA"))))</f>
        <v>NA</v>
      </c>
      <c r="H15" s="515" t="str">
        <f t="shared" si="0"/>
        <v>YES</v>
      </c>
      <c r="I15" s="514">
        <f t="shared" si="5"/>
        <v>0</v>
      </c>
      <c r="J15" s="513" t="b">
        <f t="shared" si="1"/>
        <v>0</v>
      </c>
      <c r="K15" s="513">
        <f t="shared" si="2"/>
        <v>0</v>
      </c>
      <c r="L15" s="476">
        <f t="shared" si="3"/>
        <v>0</v>
      </c>
      <c r="M15" s="475">
        <f>(IF(H15=("Yes"), (L15*(C11/12)), E15))</f>
        <v>0</v>
      </c>
      <c r="N15" s="1109"/>
      <c r="O15" s="1113"/>
      <c r="P15" s="474">
        <f t="shared" si="4"/>
        <v>0</v>
      </c>
      <c r="Q15" s="1101"/>
      <c r="R15" s="512"/>
    </row>
    <row r="16" spans="1:18" s="22" customFormat="1" ht="20.100000000000001" hidden="1" customHeight="1" x14ac:dyDescent="0.25">
      <c r="A16" s="1103"/>
      <c r="B16" s="1115"/>
      <c r="C16" s="1118"/>
      <c r="D16" s="480"/>
      <c r="E16" s="479"/>
      <c r="F16" s="478" t="str">
        <f>+IF(C11&gt;0,E16/(C11/12),"NA")</f>
        <v>NA</v>
      </c>
      <c r="G16" s="477" t="str">
        <f>IF(H15="YES",(IF(C11&gt;0,D15+(F16*30),("NA"))),(IF(C11&gt;0,G15+(F16*30),("NA"))))</f>
        <v>NA</v>
      </c>
      <c r="H16" s="515" t="str">
        <f t="shared" si="0"/>
        <v>YES</v>
      </c>
      <c r="I16" s="514">
        <f t="shared" si="5"/>
        <v>0</v>
      </c>
      <c r="J16" s="513" t="b">
        <f t="shared" si="1"/>
        <v>0</v>
      </c>
      <c r="K16" s="513">
        <f t="shared" si="2"/>
        <v>0</v>
      </c>
      <c r="L16" s="476">
        <f t="shared" si="3"/>
        <v>0</v>
      </c>
      <c r="M16" s="475">
        <f>(IF(H16=("Yes"), (L16*(C11/12)), E16))</f>
        <v>0</v>
      </c>
      <c r="N16" s="1109"/>
      <c r="O16" s="1113"/>
      <c r="P16" s="474">
        <f t="shared" si="4"/>
        <v>0</v>
      </c>
      <c r="Q16" s="1101"/>
      <c r="R16" s="512"/>
    </row>
    <row r="17" spans="1:18" s="22" customFormat="1" ht="20.100000000000001" hidden="1" customHeight="1" x14ac:dyDescent="0.25">
      <c r="A17" s="1103"/>
      <c r="B17" s="1115"/>
      <c r="C17" s="1118"/>
      <c r="D17" s="480"/>
      <c r="E17" s="479"/>
      <c r="F17" s="478" t="str">
        <f>+IF(C11&gt;0,E17/(C11/12),"NA")</f>
        <v>NA</v>
      </c>
      <c r="G17" s="477" t="str">
        <f>IF(H16="YES",(IF(C11&gt;0,D16+(F17*30),("NA"))),(IF(C11&gt;0,G16+(F17*30),("NA"))))</f>
        <v>NA</v>
      </c>
      <c r="H17" s="515" t="str">
        <f t="shared" si="0"/>
        <v>YES</v>
      </c>
      <c r="I17" s="514">
        <f t="shared" si="5"/>
        <v>0</v>
      </c>
      <c r="J17" s="513" t="b">
        <f t="shared" si="1"/>
        <v>0</v>
      </c>
      <c r="K17" s="513">
        <f t="shared" si="2"/>
        <v>0</v>
      </c>
      <c r="L17" s="476">
        <f t="shared" si="3"/>
        <v>0</v>
      </c>
      <c r="M17" s="475">
        <f>(IF(H17=("Yes"), (L17*(C11/12)), E17))</f>
        <v>0</v>
      </c>
      <c r="N17" s="1109"/>
      <c r="O17" s="1113"/>
      <c r="P17" s="474">
        <f t="shared" si="4"/>
        <v>0</v>
      </c>
      <c r="Q17" s="1101"/>
      <c r="R17" s="512"/>
    </row>
    <row r="18" spans="1:18" s="22" customFormat="1" ht="20.100000000000001" hidden="1" customHeight="1" thickBot="1" x14ac:dyDescent="0.3">
      <c r="A18" s="1104"/>
      <c r="B18" s="1116"/>
      <c r="C18" s="1121"/>
      <c r="D18" s="495"/>
      <c r="E18" s="494"/>
      <c r="F18" s="493" t="str">
        <f>+IF(C11&gt;0,E18/(C11/12),"NA")</f>
        <v>NA</v>
      </c>
      <c r="G18" s="492" t="str">
        <f>IF(H17="YES",(IF(C11&gt;0,D17+(F18*30),("NA"))),(IF(C11&gt;0,G17+(F18*30),("NA"))))</f>
        <v>NA</v>
      </c>
      <c r="H18" s="535" t="str">
        <f t="shared" si="0"/>
        <v>YES</v>
      </c>
      <c r="I18" s="534">
        <f t="shared" si="5"/>
        <v>0</v>
      </c>
      <c r="J18" s="533" t="b">
        <f t="shared" si="1"/>
        <v>0</v>
      </c>
      <c r="K18" s="533">
        <f t="shared" si="2"/>
        <v>0</v>
      </c>
      <c r="L18" s="491">
        <f t="shared" si="3"/>
        <v>0</v>
      </c>
      <c r="M18" s="490">
        <f>(IF(H18=("Yes"), (L18*(C11/12)), E18))</f>
        <v>0</v>
      </c>
      <c r="N18" s="1110"/>
      <c r="O18" s="1129"/>
      <c r="P18" s="489">
        <f t="shared" si="4"/>
        <v>0</v>
      </c>
      <c r="Q18" s="1111"/>
      <c r="R18" s="512"/>
    </row>
    <row r="19" spans="1:18" s="22" customFormat="1" ht="20.100000000000001" customHeight="1" x14ac:dyDescent="0.25">
      <c r="A19" s="1105" t="s">
        <v>213</v>
      </c>
      <c r="B19" s="1114" t="s">
        <v>212</v>
      </c>
      <c r="C19" s="1117">
        <f>VALUE(Quantities!C7)</f>
        <v>0</v>
      </c>
      <c r="D19" s="488"/>
      <c r="E19" s="487"/>
      <c r="F19" s="486" t="str">
        <f>+IF(C19&gt;0,E19/(C19/12),"NA")</f>
        <v>NA</v>
      </c>
      <c r="G19" s="485" t="str">
        <f>IF(C19&gt;0,+'Country and Date'!$C$8+(F19*30), ("NA"))</f>
        <v>NA</v>
      </c>
      <c r="H19" s="518" t="str">
        <f t="shared" si="0"/>
        <v>YES</v>
      </c>
      <c r="I19" s="517" t="e">
        <f>DATEDIF('Country and Date'!C8, D19, "d")</f>
        <v>#NUM!</v>
      </c>
      <c r="J19" s="516" t="b">
        <f t="shared" si="1"/>
        <v>1</v>
      </c>
      <c r="K19" s="516">
        <f t="shared" si="2"/>
        <v>0</v>
      </c>
      <c r="L19" s="484">
        <f t="shared" si="3"/>
        <v>0</v>
      </c>
      <c r="M19" s="483">
        <f>(IF(H19=("Yes"), (L19*(C19/12)), E19))</f>
        <v>0</v>
      </c>
      <c r="N19" s="1108">
        <f>(SUM(VALUE(M19)+VALUE(M20)+VALUE(M21)+VALUE(M22)+VALUE(M23)+VALUE(M24)+VALUE(M25)+VALUE(M26)))</f>
        <v>0</v>
      </c>
      <c r="O19" s="1112" t="str">
        <f>(+IF(C19&gt;0,N19/(C19/12),"NA"))</f>
        <v>NA</v>
      </c>
      <c r="P19" s="482">
        <f t="shared" si="4"/>
        <v>0</v>
      </c>
      <c r="Q19" s="1100">
        <f>SUM(P19:P26)</f>
        <v>0</v>
      </c>
      <c r="R19" s="512"/>
    </row>
    <row r="20" spans="1:18" s="22" customFormat="1" ht="20.100000000000001" customHeight="1" x14ac:dyDescent="0.25">
      <c r="A20" s="1106"/>
      <c r="B20" s="1115"/>
      <c r="C20" s="1118"/>
      <c r="D20" s="480"/>
      <c r="E20" s="479"/>
      <c r="F20" s="478" t="str">
        <f>+IF(C19&gt;0,E20/(C19/12),"NA")</f>
        <v>NA</v>
      </c>
      <c r="G20" s="477" t="str">
        <f>IF(H19="YES",(IF(C19&gt;0,D19+(F20*30),("NA"))),(IF(C19&gt;0,G19+(F20*30),("NA"))))</f>
        <v>NA</v>
      </c>
      <c r="H20" s="515" t="str">
        <f t="shared" si="0"/>
        <v>YES</v>
      </c>
      <c r="I20" s="514">
        <f>IF(H19="YES",(DATEDIF(D19,D20,"d")),(DATEDIF(G19,D20,"d")))</f>
        <v>0</v>
      </c>
      <c r="J20" s="513" t="b">
        <f t="shared" si="1"/>
        <v>0</v>
      </c>
      <c r="K20" s="513">
        <f t="shared" si="2"/>
        <v>0</v>
      </c>
      <c r="L20" s="476">
        <f t="shared" si="3"/>
        <v>0</v>
      </c>
      <c r="M20" s="475">
        <f>(IF(H20=("Yes"), (L20*(C19/12)), E20))</f>
        <v>0</v>
      </c>
      <c r="N20" s="1109"/>
      <c r="O20" s="1113"/>
      <c r="P20" s="474">
        <f t="shared" si="4"/>
        <v>0</v>
      </c>
      <c r="Q20" s="1101"/>
      <c r="R20" s="512"/>
    </row>
    <row r="21" spans="1:18" s="22" customFormat="1" ht="20.100000000000001" customHeight="1" x14ac:dyDescent="0.25">
      <c r="A21" s="1106"/>
      <c r="B21" s="1115"/>
      <c r="C21" s="1118"/>
      <c r="D21" s="480"/>
      <c r="E21" s="479"/>
      <c r="F21" s="478" t="str">
        <f>+IF(C19&gt;0,E21/(C19/12),"NA")</f>
        <v>NA</v>
      </c>
      <c r="G21" s="477" t="str">
        <f>IF(H20="YES",(IF(C19&gt;0,D20+(F21*30),("NA"))),(IF(C19&gt;0,G20+(F21*30),("NA"))))</f>
        <v>NA</v>
      </c>
      <c r="H21" s="515" t="str">
        <f t="shared" si="0"/>
        <v>YES</v>
      </c>
      <c r="I21" s="514">
        <f t="shared" ref="I21:I26" si="6">IF(H20="YES", (DATEDIF(D20, D21, "d")), (DATEDIF(G20,D21,"d")))</f>
        <v>0</v>
      </c>
      <c r="J21" s="513" t="b">
        <f t="shared" si="1"/>
        <v>0</v>
      </c>
      <c r="K21" s="513">
        <f t="shared" si="2"/>
        <v>0</v>
      </c>
      <c r="L21" s="476">
        <f t="shared" si="3"/>
        <v>0</v>
      </c>
      <c r="M21" s="475">
        <f>(IF(H21=("Yes"), (L21*(C19/12)), E21))</f>
        <v>0</v>
      </c>
      <c r="N21" s="1109"/>
      <c r="O21" s="1113"/>
      <c r="P21" s="474">
        <f t="shared" si="4"/>
        <v>0</v>
      </c>
      <c r="Q21" s="1101"/>
      <c r="R21" s="512"/>
    </row>
    <row r="22" spans="1:18" s="22" customFormat="1" ht="20.100000000000001" customHeight="1" thickBot="1" x14ac:dyDescent="0.3">
      <c r="A22" s="1106"/>
      <c r="B22" s="1115"/>
      <c r="C22" s="1118"/>
      <c r="D22" s="480"/>
      <c r="E22" s="479"/>
      <c r="F22" s="478" t="str">
        <f>+IF(C19&gt;0,E22/(C19/12),"NA")</f>
        <v>NA</v>
      </c>
      <c r="G22" s="477" t="str">
        <f>IF(H21="YES",(IF(C19&gt;0,D21+(F22*30),("NA"))),(IF(C19&gt;0,G21+(F22*30),("NA"))))</f>
        <v>NA</v>
      </c>
      <c r="H22" s="515" t="str">
        <f t="shared" si="0"/>
        <v>YES</v>
      </c>
      <c r="I22" s="514">
        <f t="shared" si="6"/>
        <v>0</v>
      </c>
      <c r="J22" s="513" t="b">
        <f t="shared" si="1"/>
        <v>0</v>
      </c>
      <c r="K22" s="513">
        <f t="shared" si="2"/>
        <v>0</v>
      </c>
      <c r="L22" s="476">
        <f t="shared" si="3"/>
        <v>0</v>
      </c>
      <c r="M22" s="475">
        <f>(IF(H22=("Yes"), (L22*(C19/12)), E22))</f>
        <v>0</v>
      </c>
      <c r="N22" s="1109"/>
      <c r="O22" s="1113"/>
      <c r="P22" s="474">
        <f t="shared" si="4"/>
        <v>0</v>
      </c>
      <c r="Q22" s="1101"/>
      <c r="R22" s="512"/>
    </row>
    <row r="23" spans="1:18" s="22" customFormat="1" ht="20.100000000000001" hidden="1" customHeight="1" x14ac:dyDescent="0.25">
      <c r="A23" s="1106"/>
      <c r="B23" s="1115"/>
      <c r="C23" s="1118"/>
      <c r="D23" s="480"/>
      <c r="E23" s="479"/>
      <c r="F23" s="478" t="str">
        <f>+IF(C19&gt;0,E23/(C19/12),"NA")</f>
        <v>NA</v>
      </c>
      <c r="G23" s="477" t="str">
        <f>IF(H22="YES",(IF(C19&gt;0,D22+(F23*30),("NA"))),(IF(C19&gt;0,G22+(F23*30),("NA"))))</f>
        <v>NA</v>
      </c>
      <c r="H23" s="515" t="str">
        <f t="shared" si="0"/>
        <v>YES</v>
      </c>
      <c r="I23" s="514">
        <f t="shared" si="6"/>
        <v>0</v>
      </c>
      <c r="J23" s="513" t="b">
        <f t="shared" si="1"/>
        <v>0</v>
      </c>
      <c r="K23" s="513">
        <f t="shared" si="2"/>
        <v>0</v>
      </c>
      <c r="L23" s="476">
        <f t="shared" si="3"/>
        <v>0</v>
      </c>
      <c r="M23" s="475">
        <f>(IF(H23=("Yes"), (L23*(C19/12)), E23))</f>
        <v>0</v>
      </c>
      <c r="N23" s="1109"/>
      <c r="O23" s="1113"/>
      <c r="P23" s="474">
        <f t="shared" si="4"/>
        <v>0</v>
      </c>
      <c r="Q23" s="1101"/>
      <c r="R23" s="512"/>
    </row>
    <row r="24" spans="1:18" s="22" customFormat="1" ht="20.100000000000001" hidden="1" customHeight="1" x14ac:dyDescent="0.25">
      <c r="A24" s="1106"/>
      <c r="B24" s="1115"/>
      <c r="C24" s="1118"/>
      <c r="D24" s="480"/>
      <c r="E24" s="479"/>
      <c r="F24" s="478" t="str">
        <f>+IF(C19&gt;0,E24/(C19/12),"NA")</f>
        <v>NA</v>
      </c>
      <c r="G24" s="477" t="str">
        <f>IF(H23="YES",(IF(C19&gt;0,D23+(F24*30),("NA"))),(IF(C19&gt;0,G23+(F24*30),("NA"))))</f>
        <v>NA</v>
      </c>
      <c r="H24" s="515" t="str">
        <f t="shared" si="0"/>
        <v>YES</v>
      </c>
      <c r="I24" s="514">
        <f t="shared" si="6"/>
        <v>0</v>
      </c>
      <c r="J24" s="513" t="b">
        <f t="shared" si="1"/>
        <v>0</v>
      </c>
      <c r="K24" s="513">
        <f t="shared" si="2"/>
        <v>0</v>
      </c>
      <c r="L24" s="476">
        <f t="shared" si="3"/>
        <v>0</v>
      </c>
      <c r="M24" s="475">
        <f>(IF(H24=("Yes"), (L24*(C19/12)), E24))</f>
        <v>0</v>
      </c>
      <c r="N24" s="1109"/>
      <c r="O24" s="1113"/>
      <c r="P24" s="474">
        <f t="shared" si="4"/>
        <v>0</v>
      </c>
      <c r="Q24" s="1101"/>
      <c r="R24" s="512"/>
    </row>
    <row r="25" spans="1:18" s="22" customFormat="1" ht="20.100000000000001" hidden="1" customHeight="1" x14ac:dyDescent="0.25">
      <c r="A25" s="1106"/>
      <c r="B25" s="1115"/>
      <c r="C25" s="1118"/>
      <c r="D25" s="480"/>
      <c r="E25" s="479"/>
      <c r="F25" s="478" t="str">
        <f>+IF(C19&gt;0,E25/(C19/12),"NA")</f>
        <v>NA</v>
      </c>
      <c r="G25" s="477" t="str">
        <f>IF(H24="YES",(IF(C19&gt;0,D24+(F25*30),("NA"))),(IF(C19&gt;0,G24+(F25*30),("NA"))))</f>
        <v>NA</v>
      </c>
      <c r="H25" s="515" t="str">
        <f t="shared" si="0"/>
        <v>YES</v>
      </c>
      <c r="I25" s="514">
        <f t="shared" si="6"/>
        <v>0</v>
      </c>
      <c r="J25" s="513" t="b">
        <f t="shared" si="1"/>
        <v>0</v>
      </c>
      <c r="K25" s="513">
        <f t="shared" si="2"/>
        <v>0</v>
      </c>
      <c r="L25" s="476">
        <f t="shared" si="3"/>
        <v>0</v>
      </c>
      <c r="M25" s="475">
        <f>(IF(H25=("Yes"), (L25*(C19/12)), E25))</f>
        <v>0</v>
      </c>
      <c r="N25" s="1109"/>
      <c r="O25" s="1113"/>
      <c r="P25" s="474">
        <f t="shared" si="4"/>
        <v>0</v>
      </c>
      <c r="Q25" s="1101"/>
      <c r="R25" s="512"/>
    </row>
    <row r="26" spans="1:18" s="22" customFormat="1" ht="20.100000000000001" hidden="1" customHeight="1" thickBot="1" x14ac:dyDescent="0.3">
      <c r="A26" s="1107"/>
      <c r="B26" s="1116"/>
      <c r="C26" s="1118"/>
      <c r="D26" s="506"/>
      <c r="E26" s="505"/>
      <c r="F26" s="525" t="str">
        <f>+IF(C19&gt;0,E26/(C19/12),"NA")</f>
        <v>NA</v>
      </c>
      <c r="G26" s="524" t="str">
        <f>IF(H25="YES",(IF(C19&gt;0,D25+(F26*30),("NA"))),(IF(C19&gt;0,G25+(F26*30),("NA"))))</f>
        <v>NA</v>
      </c>
      <c r="H26" s="523" t="str">
        <f t="shared" si="0"/>
        <v>YES</v>
      </c>
      <c r="I26" s="522">
        <f t="shared" si="6"/>
        <v>0</v>
      </c>
      <c r="J26" s="521" t="b">
        <f t="shared" si="1"/>
        <v>0</v>
      </c>
      <c r="K26" s="521">
        <f t="shared" si="2"/>
        <v>0</v>
      </c>
      <c r="L26" s="504">
        <f t="shared" si="3"/>
        <v>0</v>
      </c>
      <c r="M26" s="520">
        <f>(IF(H26=("Yes"), (L26*(C19/12)), E26))</f>
        <v>0</v>
      </c>
      <c r="N26" s="1109"/>
      <c r="O26" s="1113"/>
      <c r="P26" s="503">
        <f t="shared" si="4"/>
        <v>0</v>
      </c>
      <c r="Q26" s="1101"/>
      <c r="R26" s="512"/>
    </row>
    <row r="27" spans="1:18" s="22" customFormat="1" ht="20.100000000000001" customHeight="1" x14ac:dyDescent="0.25">
      <c r="A27" s="1102" t="s">
        <v>211</v>
      </c>
      <c r="B27" s="1114" t="s">
        <v>40</v>
      </c>
      <c r="C27" s="1117">
        <f>VALUE(Quantities!C8)</f>
        <v>0</v>
      </c>
      <c r="D27" s="488"/>
      <c r="E27" s="487"/>
      <c r="F27" s="486" t="str">
        <f>+IF(C27&gt;0,E27/(C27/12),"NA")</f>
        <v>NA</v>
      </c>
      <c r="G27" s="485" t="str">
        <f>IF(C27&gt;0,+'Country and Date'!$C$8+(F27*30), ("NA"))</f>
        <v>NA</v>
      </c>
      <c r="H27" s="518" t="str">
        <f t="shared" si="0"/>
        <v>YES</v>
      </c>
      <c r="I27" s="517" t="e">
        <f>DATEDIF('Country and Date'!C8, D27, "d")</f>
        <v>#NUM!</v>
      </c>
      <c r="J27" s="516" t="b">
        <f t="shared" si="1"/>
        <v>1</v>
      </c>
      <c r="K27" s="516">
        <f t="shared" si="2"/>
        <v>0</v>
      </c>
      <c r="L27" s="484">
        <f t="shared" si="3"/>
        <v>0</v>
      </c>
      <c r="M27" s="483">
        <f>(IF(H27=("Yes"), (L27*(C27/12)), E27))</f>
        <v>0</v>
      </c>
      <c r="N27" s="1108">
        <f>(SUM(VALUE(M27)+VALUE(M28)+VALUE(M29)+VALUE(M30)+VALUE(M31)+VALUE(M32)+VALUE(M33)+VALUE(M34)))</f>
        <v>0</v>
      </c>
      <c r="O27" s="1112" t="str">
        <f>(+IF(C27&gt;0,N27/(C27/12),"NA"))</f>
        <v>NA</v>
      </c>
      <c r="P27" s="482">
        <f t="shared" si="4"/>
        <v>0</v>
      </c>
      <c r="Q27" s="1100">
        <f>SUM(P27:P34)</f>
        <v>0</v>
      </c>
      <c r="R27" s="512"/>
    </row>
    <row r="28" spans="1:18" s="22" customFormat="1" ht="20.100000000000001" customHeight="1" thickBot="1" x14ac:dyDescent="0.3">
      <c r="A28" s="1103"/>
      <c r="B28" s="1115"/>
      <c r="C28" s="1118"/>
      <c r="D28" s="480"/>
      <c r="E28" s="479"/>
      <c r="F28" s="478" t="str">
        <f>+IF(C27&gt;0,E28/(C27/12),"NA")</f>
        <v>NA</v>
      </c>
      <c r="G28" s="524" t="str">
        <f>IF(H27="YES",(IF(C27&gt;0,D27+(F28*30),("NA"))),(IF(C27&gt;0,G27+(F28*30),("NA"))))</f>
        <v>NA</v>
      </c>
      <c r="H28" s="515" t="str">
        <f t="shared" si="0"/>
        <v>YES</v>
      </c>
      <c r="I28" s="514">
        <f>IF(H27="YES",(DATEDIF(D27,D28,"d")),(DATEDIF(G27,D28,"d")))</f>
        <v>0</v>
      </c>
      <c r="J28" s="513" t="b">
        <f t="shared" si="1"/>
        <v>0</v>
      </c>
      <c r="K28" s="513">
        <f t="shared" si="2"/>
        <v>0</v>
      </c>
      <c r="L28" s="476">
        <f t="shared" si="3"/>
        <v>0</v>
      </c>
      <c r="M28" s="475">
        <f>(IF(H28=("Yes"), (L28*(C27/12)), E28))</f>
        <v>0</v>
      </c>
      <c r="N28" s="1109"/>
      <c r="O28" s="1113"/>
      <c r="P28" s="474">
        <f t="shared" si="4"/>
        <v>0</v>
      </c>
      <c r="Q28" s="1101"/>
      <c r="R28" s="512"/>
    </row>
    <row r="29" spans="1:18" s="22" customFormat="1" ht="20.100000000000001" customHeight="1" thickBot="1" x14ac:dyDescent="0.3">
      <c r="A29" s="1103"/>
      <c r="B29" s="1115"/>
      <c r="C29" s="1118"/>
      <c r="D29" s="480"/>
      <c r="E29" s="479"/>
      <c r="F29" s="538" t="str">
        <f>+IF(C27&gt;0,E29/(C27/12),"NA")</f>
        <v>NA</v>
      </c>
      <c r="G29" s="537" t="str">
        <f>IF(H28="YES",(IF(C27&gt;0,D28+(F29*30),("NA"))),(IF(C27&gt;0,G28+(F29*30),("NA"))))</f>
        <v>NA</v>
      </c>
      <c r="H29" s="536" t="str">
        <f t="shared" si="0"/>
        <v>YES</v>
      </c>
      <c r="I29" s="514">
        <f t="shared" ref="I29:I34" si="7">IF(H28="YES", (DATEDIF(D28, D29, "d")), (DATEDIF(G28,D29,"d")))</f>
        <v>0</v>
      </c>
      <c r="J29" s="513" t="b">
        <f t="shared" si="1"/>
        <v>0</v>
      </c>
      <c r="K29" s="513">
        <f t="shared" si="2"/>
        <v>0</v>
      </c>
      <c r="L29" s="476">
        <f t="shared" si="3"/>
        <v>0</v>
      </c>
      <c r="M29" s="475">
        <f>(IF(H29=("Yes"), (L29*(C27/12)), E29))</f>
        <v>0</v>
      </c>
      <c r="N29" s="1109"/>
      <c r="O29" s="1113"/>
      <c r="P29" s="474">
        <f t="shared" si="4"/>
        <v>0</v>
      </c>
      <c r="Q29" s="1101"/>
      <c r="R29" s="512"/>
    </row>
    <row r="30" spans="1:18" s="22" customFormat="1" ht="20.100000000000001" customHeight="1" thickBot="1" x14ac:dyDescent="0.3">
      <c r="A30" s="1103"/>
      <c r="B30" s="1115"/>
      <c r="C30" s="1118"/>
      <c r="D30" s="480"/>
      <c r="E30" s="479"/>
      <c r="F30" s="478" t="str">
        <f>+IF(C27&gt;0,E30/(C27/12),"NA")</f>
        <v>NA</v>
      </c>
      <c r="G30" s="531" t="str">
        <f>IF(H29="YES",(IF(C27&gt;0,D29+(F30*30),("NA"))),(IF(C27&gt;0,G29+(F30*30),("NA"))))</f>
        <v>NA</v>
      </c>
      <c r="H30" s="515" t="str">
        <f t="shared" si="0"/>
        <v>YES</v>
      </c>
      <c r="I30" s="514">
        <f t="shared" si="7"/>
        <v>0</v>
      </c>
      <c r="J30" s="513" t="b">
        <f t="shared" si="1"/>
        <v>0</v>
      </c>
      <c r="K30" s="513">
        <f t="shared" si="2"/>
        <v>0</v>
      </c>
      <c r="L30" s="476">
        <f t="shared" si="3"/>
        <v>0</v>
      </c>
      <c r="M30" s="490">
        <f>(IF(H30=("Yes"), (L30*(C27/12)), E30))</f>
        <v>0</v>
      </c>
      <c r="N30" s="1109"/>
      <c r="O30" s="1113"/>
      <c r="P30" s="474">
        <f t="shared" si="4"/>
        <v>0</v>
      </c>
      <c r="Q30" s="1101"/>
      <c r="R30" s="512"/>
    </row>
    <row r="31" spans="1:18" s="22" customFormat="1" ht="20.100000000000001" hidden="1" customHeight="1" x14ac:dyDescent="0.25">
      <c r="A31" s="1103"/>
      <c r="B31" s="1115"/>
      <c r="C31" s="1118"/>
      <c r="D31" s="480"/>
      <c r="E31" s="479"/>
      <c r="F31" s="478" t="str">
        <f>+IF(C27&gt;0,E31/(C27/12),"NA")</f>
        <v>NA</v>
      </c>
      <c r="G31" s="477" t="str">
        <f>IF(H30="YES",(IF(C27&gt;0,D30+(F31*30),("NA"))),(IF(C27&gt;0,G30+(F31*30),("NA"))))</f>
        <v>NA</v>
      </c>
      <c r="H31" s="515" t="str">
        <f t="shared" si="0"/>
        <v>YES</v>
      </c>
      <c r="I31" s="514">
        <f t="shared" si="7"/>
        <v>0</v>
      </c>
      <c r="J31" s="513" t="b">
        <f t="shared" si="1"/>
        <v>0</v>
      </c>
      <c r="K31" s="513">
        <f t="shared" si="2"/>
        <v>0</v>
      </c>
      <c r="L31" s="476">
        <f t="shared" si="3"/>
        <v>0</v>
      </c>
      <c r="M31" s="481">
        <f>(IF(H31=("Yes"), (L31*(C27/12)), E31))</f>
        <v>0</v>
      </c>
      <c r="N31" s="1109"/>
      <c r="O31" s="1113"/>
      <c r="P31" s="474">
        <f t="shared" si="4"/>
        <v>0</v>
      </c>
      <c r="Q31" s="1101"/>
      <c r="R31" s="512"/>
    </row>
    <row r="32" spans="1:18" s="22" customFormat="1" ht="20.100000000000001" hidden="1" customHeight="1" x14ac:dyDescent="0.25">
      <c r="A32" s="1103"/>
      <c r="B32" s="1115"/>
      <c r="C32" s="1118"/>
      <c r="D32" s="480"/>
      <c r="E32" s="479"/>
      <c r="F32" s="478" t="str">
        <f>+IF(C27&gt;0,E32/(C27/12),"NA")</f>
        <v>NA</v>
      </c>
      <c r="G32" s="477" t="str">
        <f>IF(H31="YES",(IF(C27&gt;0,D31+(F32*30),("NA"))),(IF(C27&gt;0,G31+(F32*30),("NA"))))</f>
        <v>NA</v>
      </c>
      <c r="H32" s="515" t="str">
        <f t="shared" si="0"/>
        <v>YES</v>
      </c>
      <c r="I32" s="514">
        <f t="shared" si="7"/>
        <v>0</v>
      </c>
      <c r="J32" s="513" t="b">
        <f t="shared" si="1"/>
        <v>0</v>
      </c>
      <c r="K32" s="513">
        <f t="shared" si="2"/>
        <v>0</v>
      </c>
      <c r="L32" s="476">
        <f t="shared" si="3"/>
        <v>0</v>
      </c>
      <c r="M32" s="475">
        <f>(IF(H32=("Yes"), (L32*(C27/12)), E32))</f>
        <v>0</v>
      </c>
      <c r="N32" s="1109"/>
      <c r="O32" s="1113"/>
      <c r="P32" s="474">
        <f t="shared" si="4"/>
        <v>0</v>
      </c>
      <c r="Q32" s="1101"/>
      <c r="R32" s="512"/>
    </row>
    <row r="33" spans="1:18" s="22" customFormat="1" ht="20.100000000000001" hidden="1" customHeight="1" x14ac:dyDescent="0.25">
      <c r="A33" s="1103"/>
      <c r="B33" s="1115"/>
      <c r="C33" s="1118"/>
      <c r="D33" s="480"/>
      <c r="E33" s="479"/>
      <c r="F33" s="478" t="str">
        <f>+IF(C27&gt;0,E33/(C27/12),"NA")</f>
        <v>NA</v>
      </c>
      <c r="G33" s="477" t="str">
        <f>IF(H32="YES",(IF(C27&gt;0,D32+(F33*30),("NA"))),(IF(C27&gt;0,G32+(F33*30),("NA"))))</f>
        <v>NA</v>
      </c>
      <c r="H33" s="515" t="str">
        <f t="shared" si="0"/>
        <v>YES</v>
      </c>
      <c r="I33" s="514">
        <f t="shared" si="7"/>
        <v>0</v>
      </c>
      <c r="J33" s="513" t="b">
        <f t="shared" si="1"/>
        <v>0</v>
      </c>
      <c r="K33" s="513">
        <f t="shared" si="2"/>
        <v>0</v>
      </c>
      <c r="L33" s="476">
        <f t="shared" si="3"/>
        <v>0</v>
      </c>
      <c r="M33" s="475">
        <f>(IF(H33=("Yes"), (L33*(C27/12)), E33))</f>
        <v>0</v>
      </c>
      <c r="N33" s="1109"/>
      <c r="O33" s="1113"/>
      <c r="P33" s="474">
        <f t="shared" si="4"/>
        <v>0</v>
      </c>
      <c r="Q33" s="1101"/>
      <c r="R33" s="512"/>
    </row>
    <row r="34" spans="1:18" s="22" customFormat="1" ht="20.100000000000001" hidden="1" customHeight="1" thickBot="1" x14ac:dyDescent="0.3">
      <c r="A34" s="1104"/>
      <c r="B34" s="1116"/>
      <c r="C34" s="1121"/>
      <c r="D34" s="495"/>
      <c r="E34" s="494"/>
      <c r="F34" s="493" t="str">
        <f>+IF(C27&gt;0,E34/(C27/12),"NA")</f>
        <v>NA</v>
      </c>
      <c r="G34" s="492" t="str">
        <f>IF(H33="YES",(IF(C27&gt;0,D33+(F34*30),("NA"))),(IF(C27&gt;0,G33+(F34*30),("NA"))))</f>
        <v>NA</v>
      </c>
      <c r="H34" s="535" t="str">
        <f t="shared" si="0"/>
        <v>YES</v>
      </c>
      <c r="I34" s="534">
        <f t="shared" si="7"/>
        <v>0</v>
      </c>
      <c r="J34" s="533" t="b">
        <f t="shared" si="1"/>
        <v>0</v>
      </c>
      <c r="K34" s="533">
        <f t="shared" si="2"/>
        <v>0</v>
      </c>
      <c r="L34" s="491">
        <f t="shared" si="3"/>
        <v>0</v>
      </c>
      <c r="M34" s="490">
        <f>(IF(H34=("Yes"), (L34*(C27/12)), E34))</f>
        <v>0</v>
      </c>
      <c r="N34" s="1110"/>
      <c r="O34" s="1129"/>
      <c r="P34" s="489">
        <f t="shared" si="4"/>
        <v>0</v>
      </c>
      <c r="Q34" s="1111"/>
      <c r="R34" s="512"/>
    </row>
    <row r="35" spans="1:18" s="22" customFormat="1" ht="20.100000000000001" customHeight="1" x14ac:dyDescent="0.25">
      <c r="A35" s="1105" t="s">
        <v>210</v>
      </c>
      <c r="B35" s="1114" t="s">
        <v>91</v>
      </c>
      <c r="C35" s="1117">
        <f>VALUE(Quantities!C9)</f>
        <v>0</v>
      </c>
      <c r="D35" s="488"/>
      <c r="E35" s="487"/>
      <c r="F35" s="532" t="str">
        <f>+IF(C35&gt;0,E35/(C35/12),"NA")</f>
        <v>NA</v>
      </c>
      <c r="G35" s="531" t="str">
        <f>IF(C35&gt;0,+'Country and Date'!$C$8+(F35*30), ("NA"))</f>
        <v>NA</v>
      </c>
      <c r="H35" s="530" t="str">
        <f t="shared" si="0"/>
        <v>YES</v>
      </c>
      <c r="I35" s="529" t="e">
        <f>DATEDIF('Country and Date'!C8, D35, "d")</f>
        <v>#NUM!</v>
      </c>
      <c r="J35" s="528" t="b">
        <f t="shared" si="1"/>
        <v>1</v>
      </c>
      <c r="K35" s="528">
        <f t="shared" si="2"/>
        <v>0</v>
      </c>
      <c r="L35" s="509">
        <f t="shared" si="3"/>
        <v>0</v>
      </c>
      <c r="M35" s="481">
        <f>(IF(H35=("Yes"), (L35*(C35/12)), E35))</f>
        <v>0</v>
      </c>
      <c r="N35" s="1108">
        <f>(SUM(VALUE(M35)+VALUE(M36)+VALUE(M37)+VALUE(M38)+VALUE(M39)+VALUE(M40)+VALUE(M41)+VALUE(M42)))</f>
        <v>0</v>
      </c>
      <c r="O35" s="1112" t="str">
        <f>(+IF(C35&gt;0,N35/(C35/12),"NA"))</f>
        <v>NA</v>
      </c>
      <c r="P35" s="482">
        <f t="shared" si="4"/>
        <v>0</v>
      </c>
      <c r="Q35" s="1082">
        <f>SUM(P35:P42)</f>
        <v>0</v>
      </c>
      <c r="R35" s="512"/>
    </row>
    <row r="36" spans="1:18" s="22" customFormat="1" ht="20.100000000000001" customHeight="1" x14ac:dyDescent="0.25">
      <c r="A36" s="1106"/>
      <c r="B36" s="1115"/>
      <c r="C36" s="1118"/>
      <c r="D36" s="480"/>
      <c r="E36" s="479"/>
      <c r="F36" s="478" t="str">
        <f>+IF(C35&gt;0,E36/(C35/12),"NA")</f>
        <v>NA</v>
      </c>
      <c r="G36" s="477" t="str">
        <f>IF(H35="YES",(IF(C35&gt;0,D35+(F36*30),("NA"))),(IF(C35&gt;0,G35+(F36*30),("NA"))))</f>
        <v>NA</v>
      </c>
      <c r="H36" s="515" t="str">
        <f t="shared" si="0"/>
        <v>YES</v>
      </c>
      <c r="I36" s="514">
        <f>IF(H35="YES",(DATEDIF(D35,D36,"d")),(DATEDIF(G35,D36,"d")))</f>
        <v>0</v>
      </c>
      <c r="J36" s="513" t="b">
        <f t="shared" si="1"/>
        <v>0</v>
      </c>
      <c r="K36" s="513">
        <f t="shared" si="2"/>
        <v>0</v>
      </c>
      <c r="L36" s="476">
        <f t="shared" si="3"/>
        <v>0</v>
      </c>
      <c r="M36" s="475">
        <f>(IF(H36=("Yes"), (L36*(C35/12)), E36))</f>
        <v>0</v>
      </c>
      <c r="N36" s="1109"/>
      <c r="O36" s="1113"/>
      <c r="P36" s="474">
        <f t="shared" si="4"/>
        <v>0</v>
      </c>
      <c r="Q36" s="1083"/>
      <c r="R36" s="512"/>
    </row>
    <row r="37" spans="1:18" s="22" customFormat="1" ht="20.100000000000001" customHeight="1" x14ac:dyDescent="0.25">
      <c r="A37" s="1106"/>
      <c r="B37" s="1115"/>
      <c r="C37" s="1118"/>
      <c r="D37" s="480"/>
      <c r="E37" s="479"/>
      <c r="F37" s="478" t="str">
        <f>+IF(C35&gt;0,E37/(C35/12),"NA")</f>
        <v>NA</v>
      </c>
      <c r="G37" s="477" t="str">
        <f>IF(H36="YES",(IF(C35&gt;0,D36+(F37*30),("NA"))),(IF(C35&gt;0,G36+(F37*30),("NA"))))</f>
        <v>NA</v>
      </c>
      <c r="H37" s="515" t="str">
        <f t="shared" si="0"/>
        <v>YES</v>
      </c>
      <c r="I37" s="514">
        <f t="shared" ref="I37:I42" si="8">IF(H36="YES", (DATEDIF(D36, D37, "d")), (DATEDIF(G36,D37,"d")))</f>
        <v>0</v>
      </c>
      <c r="J37" s="513" t="b">
        <f t="shared" si="1"/>
        <v>0</v>
      </c>
      <c r="K37" s="513">
        <f t="shared" si="2"/>
        <v>0</v>
      </c>
      <c r="L37" s="476">
        <f t="shared" si="3"/>
        <v>0</v>
      </c>
      <c r="M37" s="475">
        <f>(IF(H37=("Yes"), (L37*(C35/12)), E37))</f>
        <v>0</v>
      </c>
      <c r="N37" s="1109"/>
      <c r="O37" s="1113"/>
      <c r="P37" s="474">
        <f t="shared" si="4"/>
        <v>0</v>
      </c>
      <c r="Q37" s="1083"/>
      <c r="R37" s="512"/>
    </row>
    <row r="38" spans="1:18" s="22" customFormat="1" ht="20.100000000000001" customHeight="1" thickBot="1" x14ac:dyDescent="0.3">
      <c r="A38" s="1106"/>
      <c r="B38" s="1115"/>
      <c r="C38" s="1118"/>
      <c r="D38" s="480"/>
      <c r="E38" s="479"/>
      <c r="F38" s="478" t="str">
        <f>+IF(C35&gt;0,E38/(C35/12),"NA")</f>
        <v>NA</v>
      </c>
      <c r="G38" s="477" t="str">
        <f>IF(H37="YES",(IF(C35&gt;0,D37+(F38*30),("NA"))),(IF(C35&gt;0,G37+(F38*30),("NA"))))</f>
        <v>NA</v>
      </c>
      <c r="H38" s="515" t="str">
        <f t="shared" si="0"/>
        <v>YES</v>
      </c>
      <c r="I38" s="514">
        <f t="shared" si="8"/>
        <v>0</v>
      </c>
      <c r="J38" s="513" t="b">
        <f t="shared" si="1"/>
        <v>0</v>
      </c>
      <c r="K38" s="513">
        <f t="shared" si="2"/>
        <v>0</v>
      </c>
      <c r="L38" s="476">
        <f t="shared" si="3"/>
        <v>0</v>
      </c>
      <c r="M38" s="475">
        <f>(IF(H38=("Yes"), (L38*(C35/12)), E38))</f>
        <v>0</v>
      </c>
      <c r="N38" s="1109"/>
      <c r="O38" s="1113"/>
      <c r="P38" s="474">
        <f t="shared" si="4"/>
        <v>0</v>
      </c>
      <c r="Q38" s="1083"/>
      <c r="R38" s="512"/>
    </row>
    <row r="39" spans="1:18" s="22" customFormat="1" ht="20.100000000000001" hidden="1" customHeight="1" x14ac:dyDescent="0.25">
      <c r="A39" s="1106"/>
      <c r="B39" s="1115"/>
      <c r="C39" s="1118"/>
      <c r="D39" s="480"/>
      <c r="E39" s="479"/>
      <c r="F39" s="478" t="str">
        <f>+IF(C35&gt;0,E39/(C35/12),"NA")</f>
        <v>NA</v>
      </c>
      <c r="G39" s="477" t="str">
        <f>IF(H38="YES",(IF(C35&gt;0,D38+(F39*30),("NA"))),(IF(C35&gt;0,G38+(F39*30),("NA"))))</f>
        <v>NA</v>
      </c>
      <c r="H39" s="515" t="str">
        <f t="shared" si="0"/>
        <v>YES</v>
      </c>
      <c r="I39" s="514">
        <f t="shared" si="8"/>
        <v>0</v>
      </c>
      <c r="J39" s="513" t="b">
        <f t="shared" si="1"/>
        <v>0</v>
      </c>
      <c r="K39" s="513">
        <f t="shared" si="2"/>
        <v>0</v>
      </c>
      <c r="L39" s="476">
        <f t="shared" si="3"/>
        <v>0</v>
      </c>
      <c r="M39" s="475">
        <f>(IF(H39=("Yes"), (L39*(C35/12)), E39))</f>
        <v>0</v>
      </c>
      <c r="N39" s="1109"/>
      <c r="O39" s="1113"/>
      <c r="P39" s="474">
        <f t="shared" si="4"/>
        <v>0</v>
      </c>
      <c r="Q39" s="1083"/>
      <c r="R39" s="512"/>
    </row>
    <row r="40" spans="1:18" s="22" customFormat="1" ht="20.100000000000001" hidden="1" customHeight="1" x14ac:dyDescent="0.25">
      <c r="A40" s="1106"/>
      <c r="B40" s="1115"/>
      <c r="C40" s="1118"/>
      <c r="D40" s="480"/>
      <c r="E40" s="479"/>
      <c r="F40" s="478" t="str">
        <f>+IF(C35&gt;0,E40/(C35/12),"NA")</f>
        <v>NA</v>
      </c>
      <c r="G40" s="477" t="str">
        <f>IF(H39="YES",(IF(C35&gt;0,D39+(F40*30),("NA"))),(IF(C35&gt;0,G39+(F40*30),("NA"))))</f>
        <v>NA</v>
      </c>
      <c r="H40" s="515" t="str">
        <f t="shared" si="0"/>
        <v>YES</v>
      </c>
      <c r="I40" s="514">
        <f t="shared" si="8"/>
        <v>0</v>
      </c>
      <c r="J40" s="513" t="b">
        <f t="shared" si="1"/>
        <v>0</v>
      </c>
      <c r="K40" s="513">
        <f t="shared" si="2"/>
        <v>0</v>
      </c>
      <c r="L40" s="476">
        <f t="shared" si="3"/>
        <v>0</v>
      </c>
      <c r="M40" s="475">
        <f>(IF(H40=("Yes"), (L40*(C35/12)), E40))</f>
        <v>0</v>
      </c>
      <c r="N40" s="1109"/>
      <c r="O40" s="1113"/>
      <c r="P40" s="474">
        <f t="shared" si="4"/>
        <v>0</v>
      </c>
      <c r="Q40" s="1083"/>
      <c r="R40" s="512"/>
    </row>
    <row r="41" spans="1:18" s="22" customFormat="1" ht="20.100000000000001" hidden="1" customHeight="1" x14ac:dyDescent="0.25">
      <c r="A41" s="1106"/>
      <c r="B41" s="1115"/>
      <c r="C41" s="1118"/>
      <c r="D41" s="480"/>
      <c r="E41" s="479"/>
      <c r="F41" s="478" t="str">
        <f>+IF(C35&gt;0,E41/(C35/12),"NA")</f>
        <v>NA</v>
      </c>
      <c r="G41" s="477" t="str">
        <f>IF(H40="YES",(IF(C35&gt;0,D40+(F41*30),("NA"))),(IF(C35&gt;0,G40+(F41*30),("NA"))))</f>
        <v>NA</v>
      </c>
      <c r="H41" s="515" t="str">
        <f t="shared" si="0"/>
        <v>YES</v>
      </c>
      <c r="I41" s="514">
        <f t="shared" si="8"/>
        <v>0</v>
      </c>
      <c r="J41" s="513" t="b">
        <f t="shared" si="1"/>
        <v>0</v>
      </c>
      <c r="K41" s="513">
        <f t="shared" si="2"/>
        <v>0</v>
      </c>
      <c r="L41" s="476">
        <f t="shared" si="3"/>
        <v>0</v>
      </c>
      <c r="M41" s="475">
        <f>(IF(H41=("Yes"), (L41*(C35/12)), E41))</f>
        <v>0</v>
      </c>
      <c r="N41" s="1109"/>
      <c r="O41" s="1113"/>
      <c r="P41" s="474">
        <f t="shared" si="4"/>
        <v>0</v>
      </c>
      <c r="Q41" s="1083"/>
      <c r="R41" s="512"/>
    </row>
    <row r="42" spans="1:18" s="22" customFormat="1" ht="20.100000000000001" hidden="1" customHeight="1" thickBot="1" x14ac:dyDescent="0.3">
      <c r="A42" s="1107"/>
      <c r="B42" s="1116"/>
      <c r="C42" s="1121"/>
      <c r="D42" s="506"/>
      <c r="E42" s="505"/>
      <c r="F42" s="525" t="str">
        <f>+IF(C35&gt;0,E42/(C35/12),"NA")</f>
        <v>NA</v>
      </c>
      <c r="G42" s="524" t="str">
        <f>IF(H41="YES",(IF(C35&gt;0,D41+(F42*30),("NA"))),(IF(C35&gt;0,G41+(F42*30),("NA"))))</f>
        <v>NA</v>
      </c>
      <c r="H42" s="523" t="str">
        <f t="shared" si="0"/>
        <v>YES</v>
      </c>
      <c r="I42" s="522">
        <f t="shared" si="8"/>
        <v>0</v>
      </c>
      <c r="J42" s="521" t="b">
        <f t="shared" si="1"/>
        <v>0</v>
      </c>
      <c r="K42" s="521">
        <f t="shared" si="2"/>
        <v>0</v>
      </c>
      <c r="L42" s="504">
        <f t="shared" si="3"/>
        <v>0</v>
      </c>
      <c r="M42" s="520">
        <f>(IF(H42=("Yes"), (L42*(C35/12)), E42))</f>
        <v>0</v>
      </c>
      <c r="N42" s="1110"/>
      <c r="O42" s="1129"/>
      <c r="P42" s="503">
        <f t="shared" si="4"/>
        <v>0</v>
      </c>
      <c r="Q42" s="1084"/>
      <c r="R42" s="512"/>
    </row>
    <row r="43" spans="1:18" s="22" customFormat="1" ht="20.100000000000001" customHeight="1" x14ac:dyDescent="0.25">
      <c r="A43" s="1105" t="s">
        <v>208</v>
      </c>
      <c r="B43" s="1114" t="s">
        <v>88</v>
      </c>
      <c r="C43" s="1117">
        <f>VALUE(Quantities!C10)</f>
        <v>0</v>
      </c>
      <c r="D43" s="508"/>
      <c r="E43" s="507"/>
      <c r="F43" s="532" t="str">
        <f>+IF(C43&gt;0,E43/(C43/12),"NA")</f>
        <v>NA</v>
      </c>
      <c r="G43" s="531" t="str">
        <f>IF(C43&gt;0,+'Country and Date'!$C$8+(F43*30), ("NA"))</f>
        <v>NA</v>
      </c>
      <c r="H43" s="530" t="str">
        <f t="shared" ref="H43:H50" si="9">IF(G43&gt;D43, ("YES"), ("NO"))</f>
        <v>YES</v>
      </c>
      <c r="I43" s="529" t="e">
        <f>DATEDIF('Country and Date'!C8, D43, "d")</f>
        <v>#NUM!</v>
      </c>
      <c r="J43" s="528" t="b">
        <f t="shared" ref="J43:J50" si="10">ISERROR(I43)</f>
        <v>1</v>
      </c>
      <c r="K43" s="528">
        <f t="shared" ref="K43:K50" si="11">IF(J43="TRUE",0,0)</f>
        <v>0</v>
      </c>
      <c r="L43" s="509">
        <f t="shared" ref="L43:L50" si="12">IF(J43=TRUE, K43, I43/30)</f>
        <v>0</v>
      </c>
      <c r="M43" s="483">
        <f>(IF(H43=("Yes"), (L43*(C43/12)), E43))</f>
        <v>0</v>
      </c>
      <c r="N43" s="1108">
        <f>(SUM(VALUE(M43)+VALUE(M44)+VALUE(M45)+VALUE(M46)+VALUE(M47)+VALUE(M48)+VALUE(M49)+VALUE(M50)))</f>
        <v>0</v>
      </c>
      <c r="O43" s="1112" t="str">
        <f>(+IF(C43&gt;0,N43/(C43/12),"NA"))</f>
        <v>NA</v>
      </c>
      <c r="P43" s="527">
        <f t="shared" ref="P43:P50" si="13">(IF(H43="YES",E43-M43,0))</f>
        <v>0</v>
      </c>
      <c r="Q43" s="1082">
        <f>SUM(P43:P50)</f>
        <v>0</v>
      </c>
      <c r="R43" s="512"/>
    </row>
    <row r="44" spans="1:18" s="22" customFormat="1" ht="20.100000000000001" customHeight="1" x14ac:dyDescent="0.25">
      <c r="A44" s="1106"/>
      <c r="B44" s="1115"/>
      <c r="C44" s="1118"/>
      <c r="D44" s="480"/>
      <c r="E44" s="479"/>
      <c r="F44" s="478" t="str">
        <f>+IF(C43&gt;0,E44/(C43/12),"NA")</f>
        <v>NA</v>
      </c>
      <c r="G44" s="477" t="str">
        <f>IF(H43="YES",(IF(C43&gt;0,D43+(F44*30),("NA"))),(IF(C43&gt;0,G43+(F44*30),("NA"))))</f>
        <v>NA</v>
      </c>
      <c r="H44" s="515" t="str">
        <f t="shared" si="9"/>
        <v>YES</v>
      </c>
      <c r="I44" s="514">
        <f>IF(H43="YES",(DATEDIF(D43,D44,"d")),(DATEDIF(G43,D44,"d")))</f>
        <v>0</v>
      </c>
      <c r="J44" s="513" t="b">
        <f t="shared" si="10"/>
        <v>0</v>
      </c>
      <c r="K44" s="513">
        <f t="shared" si="11"/>
        <v>0</v>
      </c>
      <c r="L44" s="476">
        <f t="shared" si="12"/>
        <v>0</v>
      </c>
      <c r="M44" s="475">
        <f>(IF(H44=("Yes"), (L44*(C43/12)), E44))</f>
        <v>0</v>
      </c>
      <c r="N44" s="1109"/>
      <c r="O44" s="1113"/>
      <c r="P44" s="474">
        <f t="shared" si="13"/>
        <v>0</v>
      </c>
      <c r="Q44" s="1083"/>
      <c r="R44" s="512"/>
    </row>
    <row r="45" spans="1:18" s="22" customFormat="1" ht="20.100000000000001" customHeight="1" x14ac:dyDescent="0.25">
      <c r="A45" s="1106"/>
      <c r="B45" s="1115"/>
      <c r="C45" s="1118"/>
      <c r="D45" s="480"/>
      <c r="E45" s="479"/>
      <c r="F45" s="478" t="str">
        <f>+IF(C43&gt;0,E45/(C43/12),"NA")</f>
        <v>NA</v>
      </c>
      <c r="G45" s="477" t="str">
        <f>IF(H44="YES",(IF(C43&gt;0,D44+(F45*30),("NA"))),(IF(C43&gt;0,G44+(F45*30),("NA"))))</f>
        <v>NA</v>
      </c>
      <c r="H45" s="515" t="str">
        <f t="shared" si="9"/>
        <v>YES</v>
      </c>
      <c r="I45" s="514">
        <f t="shared" ref="I45:I50" si="14">IF(H44="YES", (DATEDIF(D44, D45, "d")), (DATEDIF(G44,D45,"d")))</f>
        <v>0</v>
      </c>
      <c r="J45" s="513" t="b">
        <f t="shared" si="10"/>
        <v>0</v>
      </c>
      <c r="K45" s="513">
        <f t="shared" si="11"/>
        <v>0</v>
      </c>
      <c r="L45" s="476">
        <f t="shared" si="12"/>
        <v>0</v>
      </c>
      <c r="M45" s="475">
        <f>(IF(H45=("Yes"), (L45*(C43/12)), E45))</f>
        <v>0</v>
      </c>
      <c r="N45" s="1109"/>
      <c r="O45" s="1113"/>
      <c r="P45" s="474">
        <f t="shared" si="13"/>
        <v>0</v>
      </c>
      <c r="Q45" s="1083"/>
      <c r="R45" s="512"/>
    </row>
    <row r="46" spans="1:18" s="22" customFormat="1" ht="20.100000000000001" customHeight="1" thickBot="1" x14ac:dyDescent="0.3">
      <c r="A46" s="1106"/>
      <c r="B46" s="1115"/>
      <c r="C46" s="1118"/>
      <c r="D46" s="480"/>
      <c r="E46" s="479"/>
      <c r="F46" s="478" t="str">
        <f>+IF(C43&gt;0,E46/(C43/12),"NA")</f>
        <v>NA</v>
      </c>
      <c r="G46" s="477" t="str">
        <f>IF(H45="YES",(IF(C43&gt;0,D45+(F46*30),("NA"))),(IF(C43&gt;0,G45+(F46*30),("NA"))))</f>
        <v>NA</v>
      </c>
      <c r="H46" s="515" t="str">
        <f t="shared" si="9"/>
        <v>YES</v>
      </c>
      <c r="I46" s="514">
        <f t="shared" si="14"/>
        <v>0</v>
      </c>
      <c r="J46" s="513" t="b">
        <f t="shared" si="10"/>
        <v>0</v>
      </c>
      <c r="K46" s="513">
        <f t="shared" si="11"/>
        <v>0</v>
      </c>
      <c r="L46" s="476">
        <f t="shared" si="12"/>
        <v>0</v>
      </c>
      <c r="M46" s="475">
        <f>(IF(H46=("Yes"), (L46*(C43/12)), E46))</f>
        <v>0</v>
      </c>
      <c r="N46" s="1109"/>
      <c r="O46" s="1113"/>
      <c r="P46" s="474">
        <f t="shared" si="13"/>
        <v>0</v>
      </c>
      <c r="Q46" s="1083"/>
      <c r="R46" s="512"/>
    </row>
    <row r="47" spans="1:18" s="22" customFormat="1" ht="20.100000000000001" hidden="1" customHeight="1" x14ac:dyDescent="0.25">
      <c r="A47" s="1106"/>
      <c r="B47" s="1115"/>
      <c r="C47" s="1118"/>
      <c r="D47" s="480"/>
      <c r="E47" s="479"/>
      <c r="F47" s="478" t="str">
        <f>+IF(C43&gt;0,E47/(C43/12),"NA")</f>
        <v>NA</v>
      </c>
      <c r="G47" s="477" t="str">
        <f>IF(H46="YES",(IF(C43&gt;0,D46+(F47*30),("NA"))),(IF(C43&gt;0,G46+(F47*30),("NA"))))</f>
        <v>NA</v>
      </c>
      <c r="H47" s="515" t="str">
        <f t="shared" si="9"/>
        <v>YES</v>
      </c>
      <c r="I47" s="514">
        <f t="shared" si="14"/>
        <v>0</v>
      </c>
      <c r="J47" s="513" t="b">
        <f t="shared" si="10"/>
        <v>0</v>
      </c>
      <c r="K47" s="513">
        <f t="shared" si="11"/>
        <v>0</v>
      </c>
      <c r="L47" s="476">
        <f t="shared" si="12"/>
        <v>0</v>
      </c>
      <c r="M47" s="475">
        <f>(IF(H47=("Yes"), (L47*(C43/12)), E47))</f>
        <v>0</v>
      </c>
      <c r="N47" s="1109"/>
      <c r="O47" s="1113"/>
      <c r="P47" s="474">
        <f t="shared" si="13"/>
        <v>0</v>
      </c>
      <c r="Q47" s="1083"/>
      <c r="R47" s="512"/>
    </row>
    <row r="48" spans="1:18" s="22" customFormat="1" ht="20.100000000000001" hidden="1" customHeight="1" x14ac:dyDescent="0.25">
      <c r="A48" s="1106"/>
      <c r="B48" s="1115"/>
      <c r="C48" s="1118"/>
      <c r="D48" s="480"/>
      <c r="E48" s="479"/>
      <c r="F48" s="478" t="str">
        <f>+IF(C43&gt;0,E48/(C43/12),"NA")</f>
        <v>NA</v>
      </c>
      <c r="G48" s="477" t="str">
        <f>IF(H47="YES",(IF(C43&gt;0,D47+(F48*30),("NA"))),(IF(C43&gt;0,G47+(F48*30),("NA"))))</f>
        <v>NA</v>
      </c>
      <c r="H48" s="515" t="str">
        <f t="shared" si="9"/>
        <v>YES</v>
      </c>
      <c r="I48" s="514">
        <f t="shared" si="14"/>
        <v>0</v>
      </c>
      <c r="J48" s="513" t="b">
        <f t="shared" si="10"/>
        <v>0</v>
      </c>
      <c r="K48" s="513">
        <f t="shared" si="11"/>
        <v>0</v>
      </c>
      <c r="L48" s="476">
        <f t="shared" si="12"/>
        <v>0</v>
      </c>
      <c r="M48" s="475">
        <f>(IF(H48=("Yes"), (L48*(C43/12)), E48))</f>
        <v>0</v>
      </c>
      <c r="N48" s="1109"/>
      <c r="O48" s="1113"/>
      <c r="P48" s="474">
        <f t="shared" si="13"/>
        <v>0</v>
      </c>
      <c r="Q48" s="1083"/>
      <c r="R48" s="512"/>
    </row>
    <row r="49" spans="1:18" s="22" customFormat="1" ht="20.100000000000001" hidden="1" customHeight="1" x14ac:dyDescent="0.25">
      <c r="A49" s="1106"/>
      <c r="B49" s="1115"/>
      <c r="C49" s="1118"/>
      <c r="D49" s="480"/>
      <c r="E49" s="479"/>
      <c r="F49" s="478" t="str">
        <f>+IF(C43&gt;0,E49/(C43/12),"NA")</f>
        <v>NA</v>
      </c>
      <c r="G49" s="477" t="str">
        <f>IF(H48="YES",(IF(C43&gt;0,D48+(F49*30),("NA"))),(IF(C43&gt;0,G48+(F49*30),("NA"))))</f>
        <v>NA</v>
      </c>
      <c r="H49" s="515" t="str">
        <f t="shared" si="9"/>
        <v>YES</v>
      </c>
      <c r="I49" s="514">
        <f t="shared" si="14"/>
        <v>0</v>
      </c>
      <c r="J49" s="513" t="b">
        <f t="shared" si="10"/>
        <v>0</v>
      </c>
      <c r="K49" s="513">
        <f t="shared" si="11"/>
        <v>0</v>
      </c>
      <c r="L49" s="476">
        <f t="shared" si="12"/>
        <v>0</v>
      </c>
      <c r="M49" s="475">
        <f>(IF(H49=("Yes"), (L49*(C43/12)), E49))</f>
        <v>0</v>
      </c>
      <c r="N49" s="1109"/>
      <c r="O49" s="1113"/>
      <c r="P49" s="474">
        <f t="shared" si="13"/>
        <v>0</v>
      </c>
      <c r="Q49" s="1083"/>
      <c r="R49" s="512"/>
    </row>
    <row r="50" spans="1:18" s="22" customFormat="1" ht="20.100000000000001" hidden="1" customHeight="1" thickBot="1" x14ac:dyDescent="0.3">
      <c r="A50" s="1107"/>
      <c r="B50" s="1116"/>
      <c r="C50" s="1121"/>
      <c r="D50" s="506"/>
      <c r="E50" s="505"/>
      <c r="F50" s="525" t="str">
        <f>+IF(C43&gt;0,E50/(C43/12),"NA")</f>
        <v>NA</v>
      </c>
      <c r="G50" s="524" t="str">
        <f>IF(H49="YES",(IF(C43&gt;0,D49+(F50*30),("NA"))),(IF(C43&gt;0,G49+(F50*30),("NA"))))</f>
        <v>NA</v>
      </c>
      <c r="H50" s="523" t="str">
        <f t="shared" si="9"/>
        <v>YES</v>
      </c>
      <c r="I50" s="522">
        <f t="shared" si="14"/>
        <v>0</v>
      </c>
      <c r="J50" s="521" t="b">
        <f t="shared" si="10"/>
        <v>0</v>
      </c>
      <c r="K50" s="521">
        <f t="shared" si="11"/>
        <v>0</v>
      </c>
      <c r="L50" s="504">
        <f t="shared" si="12"/>
        <v>0</v>
      </c>
      <c r="M50" s="520">
        <f>(IF(H50=("Yes"), (L50*(C43/12)), E50))</f>
        <v>0</v>
      </c>
      <c r="N50" s="1110"/>
      <c r="O50" s="1129"/>
      <c r="P50" s="503">
        <f t="shared" si="13"/>
        <v>0</v>
      </c>
      <c r="Q50" s="1084"/>
      <c r="R50" s="512"/>
    </row>
    <row r="51" spans="1:18" s="19" customFormat="1" ht="16.5" thickTop="1" x14ac:dyDescent="0.25">
      <c r="A51" s="431"/>
      <c r="B51" s="466"/>
      <c r="C51" s="431"/>
      <c r="D51" s="511"/>
      <c r="E51" s="511"/>
      <c r="F51" s="202"/>
      <c r="G51" s="202"/>
      <c r="H51" s="202"/>
      <c r="I51" s="202"/>
      <c r="J51" s="202"/>
      <c r="K51" s="202"/>
      <c r="L51" s="202"/>
      <c r="M51" s="202"/>
      <c r="N51" s="431"/>
      <c r="O51" s="431"/>
      <c r="P51" s="431"/>
      <c r="Q51" s="431"/>
    </row>
    <row r="52" spans="1:18" s="19" customFormat="1" ht="19.5" thickBot="1" x14ac:dyDescent="0.35">
      <c r="A52" s="510" t="s">
        <v>206</v>
      </c>
      <c r="B52" s="465"/>
      <c r="C52" s="337"/>
      <c r="D52" s="199"/>
      <c r="E52" s="199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</row>
    <row r="53" spans="1:18" s="22" customFormat="1" ht="20.100000000000001" customHeight="1" thickTop="1" x14ac:dyDescent="0.25">
      <c r="A53" s="1127" t="s">
        <v>78</v>
      </c>
      <c r="B53" s="1119" t="s">
        <v>205</v>
      </c>
      <c r="C53" s="1120">
        <f>VALUE(Quantities!C13)</f>
        <v>0</v>
      </c>
      <c r="D53" s="502"/>
      <c r="E53" s="501"/>
      <c r="F53" s="500" t="str">
        <f>+IF(C53&gt;0,E53/(C53/12),"NA")</f>
        <v>NA</v>
      </c>
      <c r="G53" s="499" t="str">
        <f>IF(C53&gt;0,+'Country and Date'!$C$8+(F53*30), ("NA"))</f>
        <v>NA</v>
      </c>
      <c r="H53" s="497" t="str">
        <f t="shared" ref="H53:H84" si="15">IF(G53&gt;D53, ("YES"), ("NO"))</f>
        <v>YES</v>
      </c>
      <c r="I53" s="498" t="e">
        <f>DATEDIF('Country and Date'!C8, D53, "d")</f>
        <v>#NUM!</v>
      </c>
      <c r="J53" s="498" t="b">
        <f t="shared" ref="J53:J84" si="16">ISERROR(I53)</f>
        <v>1</v>
      </c>
      <c r="K53" s="498">
        <f t="shared" ref="K53:K84" si="17">IF(J53="TRUE",0,0)</f>
        <v>0</v>
      </c>
      <c r="L53" s="498">
        <f t="shared" ref="L53:L84" si="18">IF(J53=TRUE, K53, I53/30)</f>
        <v>0</v>
      </c>
      <c r="M53" s="497">
        <f>(IF(H53=("Yes"), (L53*(C53/12)), E53))</f>
        <v>0</v>
      </c>
      <c r="N53" s="1070">
        <f>(SUM(VALUE(M53)+VALUE(M54)+VALUE(M55)+VALUE(M56)+VALUE(M57)+VALUE(M58)+VALUE(M59)+VALUE(M60)))</f>
        <v>0</v>
      </c>
      <c r="O53" s="1071" t="str">
        <f>(+IF(C53&gt;0,N53/(C53/12),"NA"))</f>
        <v>NA</v>
      </c>
      <c r="P53" s="496">
        <f t="shared" ref="P53:P84" si="19">(IF(H53="YES",E53-M53,0))</f>
        <v>0</v>
      </c>
      <c r="Q53" s="1072">
        <f>SUM(P53:P60)</f>
        <v>0</v>
      </c>
    </row>
    <row r="54" spans="1:18" s="22" customFormat="1" ht="20.100000000000001" customHeight="1" x14ac:dyDescent="0.25">
      <c r="A54" s="1089"/>
      <c r="B54" s="1077"/>
      <c r="C54" s="1080"/>
      <c r="D54" s="480"/>
      <c r="E54" s="479"/>
      <c r="F54" s="478" t="str">
        <f>+IF(C53&gt;0,E54/(C53/12),"NA")</f>
        <v>NA</v>
      </c>
      <c r="G54" s="477" t="str">
        <f>IF(H53="YES",(IF(C53&gt;0,D53+(F54*30),("NA"))),(IF(C53&gt;0,G53+(F54*30),("NA"))))</f>
        <v>NA</v>
      </c>
      <c r="H54" s="475" t="str">
        <f t="shared" si="15"/>
        <v>YES</v>
      </c>
      <c r="I54" s="476">
        <f>IF(H53="YES",(DATEDIF(D53,D54,"d")),(DATEDIF(G53,D54,"d")))</f>
        <v>0</v>
      </c>
      <c r="J54" s="476" t="b">
        <f t="shared" si="16"/>
        <v>0</v>
      </c>
      <c r="K54" s="476">
        <f t="shared" si="17"/>
        <v>0</v>
      </c>
      <c r="L54" s="476">
        <f t="shared" si="18"/>
        <v>0</v>
      </c>
      <c r="M54" s="475">
        <f>(IF(H54=("Yes"), (L54*(C53/12)), E54))</f>
        <v>0</v>
      </c>
      <c r="N54" s="1065"/>
      <c r="O54" s="1050"/>
      <c r="P54" s="474">
        <f t="shared" si="19"/>
        <v>0</v>
      </c>
      <c r="Q54" s="1053"/>
    </row>
    <row r="55" spans="1:18" s="22" customFormat="1" ht="20.100000000000001" customHeight="1" x14ac:dyDescent="0.25">
      <c r="A55" s="1089"/>
      <c r="B55" s="1077"/>
      <c r="C55" s="1080"/>
      <c r="D55" s="480"/>
      <c r="E55" s="479"/>
      <c r="F55" s="478" t="str">
        <f>+IF(C53&gt;0,E55/(C53/12),"NA")</f>
        <v>NA</v>
      </c>
      <c r="G55" s="477" t="str">
        <f>IF(H54="YES",(IF(C53&gt;0,D54+(F55*30),("NA"))),(IF(C53&gt;0,G54+(F55*30),("NA"))))</f>
        <v>NA</v>
      </c>
      <c r="H55" s="475" t="str">
        <f t="shared" si="15"/>
        <v>YES</v>
      </c>
      <c r="I55" s="476">
        <f t="shared" ref="I55:I60" si="20">IF(H54="YES", (DATEDIF(D54, D55, "d")), (DATEDIF(G54,D55,"d")))</f>
        <v>0</v>
      </c>
      <c r="J55" s="476" t="b">
        <f t="shared" si="16"/>
        <v>0</v>
      </c>
      <c r="K55" s="476">
        <f t="shared" si="17"/>
        <v>0</v>
      </c>
      <c r="L55" s="476">
        <f t="shared" si="18"/>
        <v>0</v>
      </c>
      <c r="M55" s="475">
        <f>(IF(H55=("Yes"), (L55*(C53/12)), E55))</f>
        <v>0</v>
      </c>
      <c r="N55" s="1065"/>
      <c r="O55" s="1050"/>
      <c r="P55" s="474">
        <f t="shared" si="19"/>
        <v>0</v>
      </c>
      <c r="Q55" s="1053"/>
    </row>
    <row r="56" spans="1:18" s="22" customFormat="1" ht="20.100000000000001" customHeight="1" thickBot="1" x14ac:dyDescent="0.3">
      <c r="A56" s="1089"/>
      <c r="B56" s="1077"/>
      <c r="C56" s="1080"/>
      <c r="D56" s="480"/>
      <c r="E56" s="479"/>
      <c r="F56" s="478" t="str">
        <f>+IF(C53&gt;0,E56/(C53/12),"NA")</f>
        <v>NA</v>
      </c>
      <c r="G56" s="477" t="str">
        <f>IF(H55="YES",(IF(C53&gt;0,D55+(F56*30),("NA"))),(IF(C53&gt;0,G55+(F56*30),("NA"))))</f>
        <v>NA</v>
      </c>
      <c r="H56" s="475" t="str">
        <f t="shared" si="15"/>
        <v>YES</v>
      </c>
      <c r="I56" s="476">
        <f t="shared" si="20"/>
        <v>0</v>
      </c>
      <c r="J56" s="476" t="b">
        <f t="shared" si="16"/>
        <v>0</v>
      </c>
      <c r="K56" s="476">
        <f t="shared" si="17"/>
        <v>0</v>
      </c>
      <c r="L56" s="476">
        <f t="shared" si="18"/>
        <v>0</v>
      </c>
      <c r="M56" s="475">
        <f>(IF(H56=("Yes"), (L56*(C53/12)), E56))</f>
        <v>0</v>
      </c>
      <c r="N56" s="1065"/>
      <c r="O56" s="1050"/>
      <c r="P56" s="474">
        <f t="shared" si="19"/>
        <v>0</v>
      </c>
      <c r="Q56" s="1053"/>
    </row>
    <row r="57" spans="1:18" s="22" customFormat="1" ht="20.100000000000001" hidden="1" customHeight="1" x14ac:dyDescent="0.25">
      <c r="A57" s="1089"/>
      <c r="B57" s="1077"/>
      <c r="C57" s="1080"/>
      <c r="D57" s="480"/>
      <c r="E57" s="479"/>
      <c r="F57" s="478" t="str">
        <f>+IF(C53&gt;0,E57/(C53/12),"NA")</f>
        <v>NA</v>
      </c>
      <c r="G57" s="477" t="str">
        <f>IF(H56="YES",(IF(C53&gt;0,D56+(F57*30),("NA"))),(IF(C53&gt;0,G56+(F57*30),("NA"))))</f>
        <v>NA</v>
      </c>
      <c r="H57" s="475" t="str">
        <f t="shared" si="15"/>
        <v>YES</v>
      </c>
      <c r="I57" s="476">
        <f t="shared" si="20"/>
        <v>0</v>
      </c>
      <c r="J57" s="476" t="b">
        <f t="shared" si="16"/>
        <v>0</v>
      </c>
      <c r="K57" s="476">
        <f t="shared" si="17"/>
        <v>0</v>
      </c>
      <c r="L57" s="476">
        <f t="shared" si="18"/>
        <v>0</v>
      </c>
      <c r="M57" s="475">
        <f>(IF(H57=("Yes"), (L57*(C53/12)), E57))</f>
        <v>0</v>
      </c>
      <c r="N57" s="1065"/>
      <c r="O57" s="1050"/>
      <c r="P57" s="474">
        <f t="shared" si="19"/>
        <v>0</v>
      </c>
      <c r="Q57" s="1053"/>
    </row>
    <row r="58" spans="1:18" s="22" customFormat="1" ht="20.100000000000001" hidden="1" customHeight="1" x14ac:dyDescent="0.25">
      <c r="A58" s="1089"/>
      <c r="B58" s="1077"/>
      <c r="C58" s="1080"/>
      <c r="D58" s="480"/>
      <c r="E58" s="479"/>
      <c r="F58" s="478" t="str">
        <f>+IF(C53&gt;0,E58/(C53/12),"NA")</f>
        <v>NA</v>
      </c>
      <c r="G58" s="477" t="str">
        <f>IF(H57="YES",(IF(C53&gt;0,D57+(F58*30),("NA"))),(IF(C53&gt;0,G57+(F58*30),("NA"))))</f>
        <v>NA</v>
      </c>
      <c r="H58" s="475" t="str">
        <f t="shared" si="15"/>
        <v>YES</v>
      </c>
      <c r="I58" s="476">
        <f t="shared" si="20"/>
        <v>0</v>
      </c>
      <c r="J58" s="476" t="b">
        <f t="shared" si="16"/>
        <v>0</v>
      </c>
      <c r="K58" s="476">
        <f t="shared" si="17"/>
        <v>0</v>
      </c>
      <c r="L58" s="476">
        <f t="shared" si="18"/>
        <v>0</v>
      </c>
      <c r="M58" s="475">
        <f>(IF(H58=("Yes"), (L58*(C53/12)), E58))</f>
        <v>0</v>
      </c>
      <c r="N58" s="1065"/>
      <c r="O58" s="1050"/>
      <c r="P58" s="474">
        <f t="shared" si="19"/>
        <v>0</v>
      </c>
      <c r="Q58" s="1053"/>
    </row>
    <row r="59" spans="1:18" s="22" customFormat="1" ht="20.100000000000001" hidden="1" customHeight="1" x14ac:dyDescent="0.25">
      <c r="A59" s="1089"/>
      <c r="B59" s="1077"/>
      <c r="C59" s="1080"/>
      <c r="D59" s="480"/>
      <c r="E59" s="479"/>
      <c r="F59" s="478" t="str">
        <f>+IF(C53&gt;0,E59/(C53/12),"NA")</f>
        <v>NA</v>
      </c>
      <c r="G59" s="477" t="str">
        <f>IF(H58="YES",(IF(C53&gt;0,D58+(F59*30),("NA"))),(IF(C53&gt;0,G58+(F59*30),("NA"))))</f>
        <v>NA</v>
      </c>
      <c r="H59" s="475" t="str">
        <f t="shared" si="15"/>
        <v>YES</v>
      </c>
      <c r="I59" s="476">
        <f t="shared" si="20"/>
        <v>0</v>
      </c>
      <c r="J59" s="476" t="b">
        <f t="shared" si="16"/>
        <v>0</v>
      </c>
      <c r="K59" s="476">
        <f t="shared" si="17"/>
        <v>0</v>
      </c>
      <c r="L59" s="476">
        <f t="shared" si="18"/>
        <v>0</v>
      </c>
      <c r="M59" s="475">
        <f>(IF(H59=("Yes"), (L59*(C53/12)), E59))</f>
        <v>0</v>
      </c>
      <c r="N59" s="1065"/>
      <c r="O59" s="1050"/>
      <c r="P59" s="474">
        <f t="shared" si="19"/>
        <v>0</v>
      </c>
      <c r="Q59" s="1053"/>
    </row>
    <row r="60" spans="1:18" s="22" customFormat="1" ht="20.100000000000001" hidden="1" customHeight="1" thickBot="1" x14ac:dyDescent="0.3">
      <c r="A60" s="1128"/>
      <c r="B60" s="1078"/>
      <c r="C60" s="1081"/>
      <c r="D60" s="495"/>
      <c r="E60" s="494"/>
      <c r="F60" s="493" t="str">
        <f>+IF(C53&gt;0,E60/(C53/12),"NA")</f>
        <v>NA</v>
      </c>
      <c r="G60" s="492" t="str">
        <f>IF(H59="YES",(IF(C53&gt;0,D59+(F60*30),("NA"))),(IF(C53&gt;0,G59+(F60*30),("NA"))))</f>
        <v>NA</v>
      </c>
      <c r="H60" s="490" t="str">
        <f t="shared" si="15"/>
        <v>YES</v>
      </c>
      <c r="I60" s="491">
        <f t="shared" si="20"/>
        <v>0</v>
      </c>
      <c r="J60" s="491" t="b">
        <f t="shared" si="16"/>
        <v>0</v>
      </c>
      <c r="K60" s="491">
        <f t="shared" si="17"/>
        <v>0</v>
      </c>
      <c r="L60" s="491">
        <f t="shared" si="18"/>
        <v>0</v>
      </c>
      <c r="M60" s="490">
        <f>(IF(H60=("Yes"), (L60*(C53/12)), E60))</f>
        <v>0</v>
      </c>
      <c r="N60" s="1066"/>
      <c r="O60" s="1051"/>
      <c r="P60" s="489">
        <f t="shared" si="19"/>
        <v>0</v>
      </c>
      <c r="Q60" s="1054"/>
    </row>
    <row r="61" spans="1:18" s="22" customFormat="1" ht="20.100000000000001" customHeight="1" x14ac:dyDescent="0.25">
      <c r="A61" s="1073" t="s">
        <v>63</v>
      </c>
      <c r="B61" s="1076" t="s">
        <v>204</v>
      </c>
      <c r="C61" s="1079">
        <f>VALUE(Quantities!C14)</f>
        <v>0</v>
      </c>
      <c r="D61" s="488"/>
      <c r="E61" s="487"/>
      <c r="F61" s="486" t="str">
        <f>+IF(C61&gt;0,E61/(C61/12),"NA")</f>
        <v>NA</v>
      </c>
      <c r="G61" s="485" t="str">
        <f>IF(C61&gt;0,+'Country and Date'!$C$8+(F61*30), ("NA"))</f>
        <v>NA</v>
      </c>
      <c r="H61" s="483" t="str">
        <f t="shared" si="15"/>
        <v>YES</v>
      </c>
      <c r="I61" s="484" t="e">
        <f>DATEDIF('Country and Date'!C8, D61, "d")</f>
        <v>#NUM!</v>
      </c>
      <c r="J61" s="484" t="b">
        <f t="shared" si="16"/>
        <v>1</v>
      </c>
      <c r="K61" s="484">
        <f t="shared" si="17"/>
        <v>0</v>
      </c>
      <c r="L61" s="484">
        <f t="shared" si="18"/>
        <v>0</v>
      </c>
      <c r="M61" s="483">
        <f>(IF(H61=("Yes"), (L61*(C61/12)), E61))</f>
        <v>0</v>
      </c>
      <c r="N61" s="1064">
        <f>(SUM(VALUE(M61)+VALUE(M62)+VALUE(M63)+VALUE(M64)+VALUE(M65)+VALUE(M66)+VALUE(M67)+VALUE(M68)))</f>
        <v>0</v>
      </c>
      <c r="O61" s="1049" t="str">
        <f>(+IF(C61&gt;0,N61/(C61/12),"NA"))</f>
        <v>NA</v>
      </c>
      <c r="P61" s="482">
        <f t="shared" si="19"/>
        <v>0</v>
      </c>
      <c r="Q61" s="1052">
        <f>SUM(P61:P68)</f>
        <v>0</v>
      </c>
    </row>
    <row r="62" spans="1:18" s="22" customFormat="1" ht="20.100000000000001" customHeight="1" x14ac:dyDescent="0.25">
      <c r="A62" s="1074"/>
      <c r="B62" s="1077"/>
      <c r="C62" s="1080"/>
      <c r="D62" s="480"/>
      <c r="E62" s="479"/>
      <c r="F62" s="478" t="str">
        <f>+IF(C61&gt;0,E62/(C61/12),"NA")</f>
        <v>NA</v>
      </c>
      <c r="G62" s="477" t="str">
        <f>IF(H61="YES",(IF(C61&gt;0,D61+(F62*30),("NA"))),(IF(C61&gt;0,G61+(F62*30),("NA"))))</f>
        <v>NA</v>
      </c>
      <c r="H62" s="475" t="str">
        <f t="shared" si="15"/>
        <v>YES</v>
      </c>
      <c r="I62" s="476">
        <f>IF(H61="YES",(DATEDIF(D61,D62,"d")),(DATEDIF(G61,D62,"d")))</f>
        <v>0</v>
      </c>
      <c r="J62" s="476" t="b">
        <f t="shared" si="16"/>
        <v>0</v>
      </c>
      <c r="K62" s="476">
        <f t="shared" si="17"/>
        <v>0</v>
      </c>
      <c r="L62" s="476">
        <f t="shared" si="18"/>
        <v>0</v>
      </c>
      <c r="M62" s="475">
        <f>(IF(H62=("Yes"), (L62*(C61/12)), E62))</f>
        <v>0</v>
      </c>
      <c r="N62" s="1065"/>
      <c r="O62" s="1050"/>
      <c r="P62" s="474">
        <f t="shared" si="19"/>
        <v>0</v>
      </c>
      <c r="Q62" s="1053"/>
    </row>
    <row r="63" spans="1:18" s="22" customFormat="1" ht="20.100000000000001" customHeight="1" x14ac:dyDescent="0.25">
      <c r="A63" s="1074"/>
      <c r="B63" s="1077"/>
      <c r="C63" s="1080"/>
      <c r="D63" s="480"/>
      <c r="E63" s="479"/>
      <c r="F63" s="478" t="str">
        <f>+IF(C61&gt;0,E63/(C61/12),"NA")</f>
        <v>NA</v>
      </c>
      <c r="G63" s="477" t="str">
        <f>IF(H62="YES",(IF(C61&gt;0,D62+(F63*30),("NA"))),(IF(C61&gt;0,G62+(F63*30),("NA"))))</f>
        <v>NA</v>
      </c>
      <c r="H63" s="475" t="str">
        <f t="shared" si="15"/>
        <v>YES</v>
      </c>
      <c r="I63" s="476">
        <f t="shared" ref="I63:I68" si="21">IF(H62="YES", (DATEDIF(D62, D63, "d")), (DATEDIF(G62,D63,"d")))</f>
        <v>0</v>
      </c>
      <c r="J63" s="476" t="b">
        <f t="shared" si="16"/>
        <v>0</v>
      </c>
      <c r="K63" s="476">
        <f t="shared" si="17"/>
        <v>0</v>
      </c>
      <c r="L63" s="476">
        <f t="shared" si="18"/>
        <v>0</v>
      </c>
      <c r="M63" s="475">
        <f>(IF(H63=("Yes"), (L63*(C61/12)), E63))</f>
        <v>0</v>
      </c>
      <c r="N63" s="1065"/>
      <c r="O63" s="1050"/>
      <c r="P63" s="474">
        <f t="shared" si="19"/>
        <v>0</v>
      </c>
      <c r="Q63" s="1053"/>
    </row>
    <row r="64" spans="1:18" s="22" customFormat="1" ht="20.100000000000001" customHeight="1" thickBot="1" x14ac:dyDescent="0.3">
      <c r="A64" s="1074"/>
      <c r="B64" s="1077"/>
      <c r="C64" s="1080"/>
      <c r="D64" s="480"/>
      <c r="E64" s="479"/>
      <c r="F64" s="478" t="str">
        <f>+IF(C61&gt;0,E64/(C61/12),"NA")</f>
        <v>NA</v>
      </c>
      <c r="G64" s="477" t="str">
        <f>IF(H63="YES",(IF(C61&gt;0,D63+(F64*30),("NA"))),(IF(C61&gt;0,G63+(F64*30),("NA"))))</f>
        <v>NA</v>
      </c>
      <c r="H64" s="475" t="str">
        <f t="shared" si="15"/>
        <v>YES</v>
      </c>
      <c r="I64" s="476">
        <f t="shared" si="21"/>
        <v>0</v>
      </c>
      <c r="J64" s="476" t="b">
        <f t="shared" si="16"/>
        <v>0</v>
      </c>
      <c r="K64" s="476">
        <f t="shared" si="17"/>
        <v>0</v>
      </c>
      <c r="L64" s="476">
        <f t="shared" si="18"/>
        <v>0</v>
      </c>
      <c r="M64" s="475">
        <f>(IF(H64=("Yes"), (L64*(C61/12)), E64))</f>
        <v>0</v>
      </c>
      <c r="N64" s="1065"/>
      <c r="O64" s="1050"/>
      <c r="P64" s="474">
        <f t="shared" si="19"/>
        <v>0</v>
      </c>
      <c r="Q64" s="1053"/>
    </row>
    <row r="65" spans="1:17" s="22" customFormat="1" ht="20.100000000000001" hidden="1" customHeight="1" x14ac:dyDescent="0.25">
      <c r="A65" s="1074"/>
      <c r="B65" s="1077"/>
      <c r="C65" s="1080"/>
      <c r="D65" s="480"/>
      <c r="E65" s="479"/>
      <c r="F65" s="478" t="str">
        <f>+IF(C61&gt;0,E65/(C61/12),"NA")</f>
        <v>NA</v>
      </c>
      <c r="G65" s="477" t="str">
        <f>IF(H64="YES",(IF(C61&gt;0,D64+(F65*30),("NA"))),(IF(C61&gt;0,G64+(F65*30),("NA"))))</f>
        <v>NA</v>
      </c>
      <c r="H65" s="475" t="str">
        <f t="shared" si="15"/>
        <v>YES</v>
      </c>
      <c r="I65" s="476">
        <f t="shared" si="21"/>
        <v>0</v>
      </c>
      <c r="J65" s="476" t="b">
        <f t="shared" si="16"/>
        <v>0</v>
      </c>
      <c r="K65" s="476">
        <f t="shared" si="17"/>
        <v>0</v>
      </c>
      <c r="L65" s="476">
        <f t="shared" si="18"/>
        <v>0</v>
      </c>
      <c r="M65" s="475">
        <f>(IF(H65=("Yes"), (L65*(C61/12)), E65))</f>
        <v>0</v>
      </c>
      <c r="N65" s="1065"/>
      <c r="O65" s="1050"/>
      <c r="P65" s="474">
        <f t="shared" si="19"/>
        <v>0</v>
      </c>
      <c r="Q65" s="1053"/>
    </row>
    <row r="66" spans="1:17" s="22" customFormat="1" ht="20.100000000000001" hidden="1" customHeight="1" x14ac:dyDescent="0.25">
      <c r="A66" s="1074"/>
      <c r="B66" s="1077"/>
      <c r="C66" s="1080"/>
      <c r="D66" s="480"/>
      <c r="E66" s="479"/>
      <c r="F66" s="478" t="str">
        <f>+IF(C61&gt;0,E66/(C61/12),"NA")</f>
        <v>NA</v>
      </c>
      <c r="G66" s="477" t="str">
        <f>IF(H65="YES",(IF(C61&gt;0,D65+(F66*30),("NA"))),(IF(C61&gt;0,G65+(F66*30),("NA"))))</f>
        <v>NA</v>
      </c>
      <c r="H66" s="475" t="str">
        <f t="shared" si="15"/>
        <v>YES</v>
      </c>
      <c r="I66" s="476">
        <f t="shared" si="21"/>
        <v>0</v>
      </c>
      <c r="J66" s="476" t="b">
        <f t="shared" si="16"/>
        <v>0</v>
      </c>
      <c r="K66" s="476">
        <f t="shared" si="17"/>
        <v>0</v>
      </c>
      <c r="L66" s="476">
        <f t="shared" si="18"/>
        <v>0</v>
      </c>
      <c r="M66" s="475">
        <f>(IF(H66=("Yes"), (L66*(C61/12)), E66))</f>
        <v>0</v>
      </c>
      <c r="N66" s="1065"/>
      <c r="O66" s="1050"/>
      <c r="P66" s="474">
        <f t="shared" si="19"/>
        <v>0</v>
      </c>
      <c r="Q66" s="1053"/>
    </row>
    <row r="67" spans="1:17" s="22" customFormat="1" ht="20.100000000000001" hidden="1" customHeight="1" x14ac:dyDescent="0.25">
      <c r="A67" s="1074"/>
      <c r="B67" s="1077"/>
      <c r="C67" s="1080"/>
      <c r="D67" s="480"/>
      <c r="E67" s="479"/>
      <c r="F67" s="478" t="str">
        <f>+IF(C61&gt;0,E67/(C61/12),"NA")</f>
        <v>NA</v>
      </c>
      <c r="G67" s="477" t="str">
        <f>IF(H66="YES",(IF(C61&gt;0,D66+(F67*30),("NA"))),(IF(C61&gt;0,G66+(F67*30),("NA"))))</f>
        <v>NA</v>
      </c>
      <c r="H67" s="475" t="str">
        <f t="shared" si="15"/>
        <v>YES</v>
      </c>
      <c r="I67" s="476">
        <f t="shared" si="21"/>
        <v>0</v>
      </c>
      <c r="J67" s="476" t="b">
        <f t="shared" si="16"/>
        <v>0</v>
      </c>
      <c r="K67" s="476">
        <f t="shared" si="17"/>
        <v>0</v>
      </c>
      <c r="L67" s="476">
        <f t="shared" si="18"/>
        <v>0</v>
      </c>
      <c r="M67" s="475">
        <f>(IF(H67=("Yes"), (L67*(C61/12)), E67))</f>
        <v>0</v>
      </c>
      <c r="N67" s="1065"/>
      <c r="O67" s="1050"/>
      <c r="P67" s="474">
        <f t="shared" si="19"/>
        <v>0</v>
      </c>
      <c r="Q67" s="1053"/>
    </row>
    <row r="68" spans="1:17" s="22" customFormat="1" ht="20.100000000000001" hidden="1" customHeight="1" thickBot="1" x14ac:dyDescent="0.3">
      <c r="A68" s="1075"/>
      <c r="B68" s="1078"/>
      <c r="C68" s="1081"/>
      <c r="D68" s="495"/>
      <c r="E68" s="494"/>
      <c r="F68" s="493" t="str">
        <f>+IF(C61&gt;0,E68/(C61/12),"NA")</f>
        <v>NA</v>
      </c>
      <c r="G68" s="492" t="str">
        <f>IF(H67="YES",(IF(C61&gt;0,D67+(F68*30),("NA"))),(IF(C61&gt;0,G67+(F68*30),("NA"))))</f>
        <v>NA</v>
      </c>
      <c r="H68" s="490" t="str">
        <f t="shared" si="15"/>
        <v>YES</v>
      </c>
      <c r="I68" s="491">
        <f t="shared" si="21"/>
        <v>0</v>
      </c>
      <c r="J68" s="491" t="b">
        <f t="shared" si="16"/>
        <v>0</v>
      </c>
      <c r="K68" s="491">
        <f t="shared" si="17"/>
        <v>0</v>
      </c>
      <c r="L68" s="491">
        <f t="shared" si="18"/>
        <v>0</v>
      </c>
      <c r="M68" s="490">
        <f>(IF(H68=("Yes"), (L68*(C61/12)), E68))</f>
        <v>0</v>
      </c>
      <c r="N68" s="1066"/>
      <c r="O68" s="1051"/>
      <c r="P68" s="489">
        <f t="shared" si="19"/>
        <v>0</v>
      </c>
      <c r="Q68" s="1054"/>
    </row>
    <row r="69" spans="1:17" s="22" customFormat="1" ht="20.100000000000001" customHeight="1" x14ac:dyDescent="0.25">
      <c r="A69" s="1073" t="s">
        <v>1</v>
      </c>
      <c r="B69" s="1076" t="s">
        <v>203</v>
      </c>
      <c r="C69" s="1079">
        <f>VALUE(Quantities!C15)</f>
        <v>0</v>
      </c>
      <c r="D69" s="488"/>
      <c r="E69" s="487"/>
      <c r="F69" s="486" t="str">
        <f>+IF(C69&gt;0,E69/(C69/12),"NA")</f>
        <v>NA</v>
      </c>
      <c r="G69" s="485" t="str">
        <f>IF(C69&gt;0,+'Country and Date'!$C$8+(F69*30), ("NA"))</f>
        <v>NA</v>
      </c>
      <c r="H69" s="483" t="str">
        <f t="shared" si="15"/>
        <v>YES</v>
      </c>
      <c r="I69" s="484" t="e">
        <f>DATEDIF('Country and Date'!C8, D69, "d")</f>
        <v>#NUM!</v>
      </c>
      <c r="J69" s="484" t="b">
        <f t="shared" si="16"/>
        <v>1</v>
      </c>
      <c r="K69" s="484">
        <f t="shared" si="17"/>
        <v>0</v>
      </c>
      <c r="L69" s="484">
        <f t="shared" si="18"/>
        <v>0</v>
      </c>
      <c r="M69" s="483">
        <f>(IF(H69=("Yes"), (L69*(C69/12)), E69))</f>
        <v>0</v>
      </c>
      <c r="N69" s="1064">
        <f>(SUM(VALUE(M69)+VALUE(M70)+VALUE(M71)+VALUE(M72)+VALUE(M73)+VALUE(M74)+VALUE(M75)+VALUE(M76)+VALUE(M77)+VALUE(M78)+VALUE(M79)+VALUE(M80)+VALUE(M81)+VALUE(M82)))</f>
        <v>0</v>
      </c>
      <c r="O69" s="1049" t="str">
        <f>(+IF(C69&gt;0,N69/(C69/12),"NA"))</f>
        <v>NA</v>
      </c>
      <c r="P69" s="482">
        <f t="shared" si="19"/>
        <v>0</v>
      </c>
      <c r="Q69" s="1052">
        <f>SUM(P69:P82)</f>
        <v>0</v>
      </c>
    </row>
    <row r="70" spans="1:17" s="22" customFormat="1" ht="20.100000000000001" customHeight="1" x14ac:dyDescent="0.25">
      <c r="A70" s="1099"/>
      <c r="B70" s="1098"/>
      <c r="C70" s="1095"/>
      <c r="D70" s="508"/>
      <c r="E70" s="507"/>
      <c r="F70" s="478" t="str">
        <f>+IF(C69&gt;0,E70/(C69/12),"NA")</f>
        <v>NA</v>
      </c>
      <c r="G70" s="477" t="str">
        <f>IF(H69="YES",(IF(C69&gt;0,D69+(F70*30),("NA"))),(IF(C69&gt;0,G69+(F70*30),("NA"))))</f>
        <v>NA</v>
      </c>
      <c r="H70" s="475" t="str">
        <f t="shared" si="15"/>
        <v>YES</v>
      </c>
      <c r="I70" s="476">
        <f>IF(H69="YES",(DATEDIF(D69,D70,"d")),(DATEDIF(G69,D70,"d")))</f>
        <v>0</v>
      </c>
      <c r="J70" s="476" t="b">
        <f t="shared" si="16"/>
        <v>0</v>
      </c>
      <c r="K70" s="476">
        <f t="shared" si="17"/>
        <v>0</v>
      </c>
      <c r="L70" s="476">
        <f t="shared" si="18"/>
        <v>0</v>
      </c>
      <c r="M70" s="475">
        <f>(IF(H70=("Yes"), (L70*(C69/12)), E70))</f>
        <v>0</v>
      </c>
      <c r="N70" s="1097"/>
      <c r="O70" s="1085"/>
      <c r="P70" s="474">
        <f t="shared" si="19"/>
        <v>0</v>
      </c>
      <c r="Q70" s="1086"/>
    </row>
    <row r="71" spans="1:17" s="22" customFormat="1" ht="20.100000000000001" customHeight="1" x14ac:dyDescent="0.25">
      <c r="A71" s="1099"/>
      <c r="B71" s="1098"/>
      <c r="C71" s="1095"/>
      <c r="D71" s="508"/>
      <c r="E71" s="507"/>
      <c r="F71" s="478" t="str">
        <f>+IF(C69&gt;0,E71/(C69/12),"NA")</f>
        <v>NA</v>
      </c>
      <c r="G71" s="477" t="str">
        <f>IF(H70="YES",(IF(C69&gt;0,D70+(F71*30),("NA"))),(IF(C69&gt;0,G70+(F71*30),("NA"))))</f>
        <v>NA</v>
      </c>
      <c r="H71" s="475" t="str">
        <f t="shared" si="15"/>
        <v>YES</v>
      </c>
      <c r="I71" s="476">
        <f t="shared" ref="I71:I82" si="22">IF(H70="YES", (DATEDIF(D70, D71, "d")), (DATEDIF(G70,D71,"d")))</f>
        <v>0</v>
      </c>
      <c r="J71" s="476" t="b">
        <f t="shared" si="16"/>
        <v>0</v>
      </c>
      <c r="K71" s="476">
        <f t="shared" si="17"/>
        <v>0</v>
      </c>
      <c r="L71" s="476">
        <f t="shared" si="18"/>
        <v>0</v>
      </c>
      <c r="M71" s="475">
        <f>(IF(H71=("Yes"), (L71*(C69/12)), E71))</f>
        <v>0</v>
      </c>
      <c r="N71" s="1097"/>
      <c r="O71" s="1085"/>
      <c r="P71" s="474">
        <f t="shared" si="19"/>
        <v>0</v>
      </c>
      <c r="Q71" s="1086"/>
    </row>
    <row r="72" spans="1:17" s="22" customFormat="1" ht="20.100000000000001" customHeight="1" thickBot="1" x14ac:dyDescent="0.3">
      <c r="A72" s="1099"/>
      <c r="B72" s="1098"/>
      <c r="C72" s="1095"/>
      <c r="D72" s="508"/>
      <c r="E72" s="507"/>
      <c r="F72" s="478" t="str">
        <f>+IF(C69&gt;0,E72/(C69/12),"NA")</f>
        <v>NA</v>
      </c>
      <c r="G72" s="477" t="str">
        <f>IF(H71="YES",(IF(C69&gt;0,D71+(F72*30),("NA"))),(IF(C69&gt;0,G71+(F72*30),("NA"))))</f>
        <v>NA</v>
      </c>
      <c r="H72" s="475" t="str">
        <f t="shared" si="15"/>
        <v>YES</v>
      </c>
      <c r="I72" s="476">
        <f t="shared" si="22"/>
        <v>0</v>
      </c>
      <c r="J72" s="476" t="b">
        <f t="shared" si="16"/>
        <v>0</v>
      </c>
      <c r="K72" s="476">
        <f t="shared" si="17"/>
        <v>0</v>
      </c>
      <c r="L72" s="476">
        <f t="shared" si="18"/>
        <v>0</v>
      </c>
      <c r="M72" s="475">
        <f>(IF(H72=("Yes"), (L72*(C69/12)), E72))</f>
        <v>0</v>
      </c>
      <c r="N72" s="1097"/>
      <c r="O72" s="1085"/>
      <c r="P72" s="474">
        <f t="shared" si="19"/>
        <v>0</v>
      </c>
      <c r="Q72" s="1086"/>
    </row>
    <row r="73" spans="1:17" s="22" customFormat="1" ht="20.100000000000001" hidden="1" customHeight="1" x14ac:dyDescent="0.25">
      <c r="A73" s="1099"/>
      <c r="B73" s="1098"/>
      <c r="C73" s="1095"/>
      <c r="D73" s="508"/>
      <c r="E73" s="507"/>
      <c r="F73" s="478" t="str">
        <f>+IF(C69&gt;0,E73/(C69/12),"NA")</f>
        <v>NA</v>
      </c>
      <c r="G73" s="477" t="str">
        <f>IF(H72="YES",(IF(C69&gt;0,D72+(F73*30),("NA"))),(IF(C69&gt;0,G72+(F73*30),("NA"))))</f>
        <v>NA</v>
      </c>
      <c r="H73" s="475" t="str">
        <f t="shared" si="15"/>
        <v>YES</v>
      </c>
      <c r="I73" s="476">
        <f t="shared" si="22"/>
        <v>0</v>
      </c>
      <c r="J73" s="476" t="b">
        <f t="shared" si="16"/>
        <v>0</v>
      </c>
      <c r="K73" s="476">
        <f t="shared" si="17"/>
        <v>0</v>
      </c>
      <c r="L73" s="476">
        <f t="shared" si="18"/>
        <v>0</v>
      </c>
      <c r="M73" s="475">
        <f>(IF(H73=("Yes"), (L73*(C69/12)), E73))</f>
        <v>0</v>
      </c>
      <c r="N73" s="1097"/>
      <c r="O73" s="1085"/>
      <c r="P73" s="474">
        <f t="shared" si="19"/>
        <v>0</v>
      </c>
      <c r="Q73" s="1086"/>
    </row>
    <row r="74" spans="1:17" s="22" customFormat="1" ht="20.100000000000001" hidden="1" customHeight="1" x14ac:dyDescent="0.25">
      <c r="A74" s="1099"/>
      <c r="B74" s="1098"/>
      <c r="C74" s="1095"/>
      <c r="D74" s="508"/>
      <c r="E74" s="507"/>
      <c r="F74" s="478" t="str">
        <f>+IF(C69&gt;0,E74/(C69/12),"NA")</f>
        <v>NA</v>
      </c>
      <c r="G74" s="477" t="str">
        <f>IF(H73="YES",(IF(C69&gt;0,D73+(F74*30),("NA"))),(IF(C69&gt;0,G73+(F74*30),("NA"))))</f>
        <v>NA</v>
      </c>
      <c r="H74" s="475" t="str">
        <f t="shared" si="15"/>
        <v>YES</v>
      </c>
      <c r="I74" s="476">
        <f t="shared" si="22"/>
        <v>0</v>
      </c>
      <c r="J74" s="476" t="b">
        <f t="shared" si="16"/>
        <v>0</v>
      </c>
      <c r="K74" s="476">
        <f t="shared" si="17"/>
        <v>0</v>
      </c>
      <c r="L74" s="476">
        <f t="shared" si="18"/>
        <v>0</v>
      </c>
      <c r="M74" s="475">
        <f>(IF(H74=("Yes"), (L74*(C69/12)), E74))</f>
        <v>0</v>
      </c>
      <c r="N74" s="1097"/>
      <c r="O74" s="1085"/>
      <c r="P74" s="474">
        <f t="shared" si="19"/>
        <v>0</v>
      </c>
      <c r="Q74" s="1086"/>
    </row>
    <row r="75" spans="1:17" s="22" customFormat="1" ht="20.100000000000001" hidden="1" customHeight="1" x14ac:dyDescent="0.25">
      <c r="A75" s="1099"/>
      <c r="B75" s="1098"/>
      <c r="C75" s="1095"/>
      <c r="D75" s="508"/>
      <c r="E75" s="507"/>
      <c r="F75" s="478" t="str">
        <f>+IF(C69&gt;0,E75/(C69/12),"NA")</f>
        <v>NA</v>
      </c>
      <c r="G75" s="477" t="str">
        <f>IF(H74="YES",(IF(C69&gt;0,D74+(F75*30),("NA"))),(IF(C69&gt;0,G74+(F75*30),("NA"))))</f>
        <v>NA</v>
      </c>
      <c r="H75" s="475" t="str">
        <f t="shared" si="15"/>
        <v>YES</v>
      </c>
      <c r="I75" s="476">
        <f t="shared" si="22"/>
        <v>0</v>
      </c>
      <c r="J75" s="476" t="b">
        <f t="shared" si="16"/>
        <v>0</v>
      </c>
      <c r="K75" s="476">
        <f t="shared" si="17"/>
        <v>0</v>
      </c>
      <c r="L75" s="476">
        <f t="shared" si="18"/>
        <v>0</v>
      </c>
      <c r="M75" s="475">
        <f>(IF(H75=("Yes"), (L75*(C69/12)), E75))</f>
        <v>0</v>
      </c>
      <c r="N75" s="1097"/>
      <c r="O75" s="1085"/>
      <c r="P75" s="474">
        <f t="shared" si="19"/>
        <v>0</v>
      </c>
      <c r="Q75" s="1086"/>
    </row>
    <row r="76" spans="1:17" s="22" customFormat="1" ht="20.100000000000001" hidden="1" customHeight="1" x14ac:dyDescent="0.25">
      <c r="A76" s="1074"/>
      <c r="B76" s="1077"/>
      <c r="C76" s="1080"/>
      <c r="D76" s="480"/>
      <c r="E76" s="479"/>
      <c r="F76" s="478" t="str">
        <f>+IF(C69&gt;0,E76/(C69/12),"NA")</f>
        <v>NA</v>
      </c>
      <c r="G76" s="477" t="str">
        <f>IF(H75="YES",(IF(C69&gt;0,D75+(F76*30),("NA"))),(IF(C69&gt;0,G75+(F76*30),("NA"))))</f>
        <v>NA</v>
      </c>
      <c r="H76" s="475" t="str">
        <f t="shared" si="15"/>
        <v>YES</v>
      </c>
      <c r="I76" s="476">
        <f t="shared" si="22"/>
        <v>0</v>
      </c>
      <c r="J76" s="476" t="b">
        <f t="shared" si="16"/>
        <v>0</v>
      </c>
      <c r="K76" s="476">
        <f t="shared" si="17"/>
        <v>0</v>
      </c>
      <c r="L76" s="476">
        <f t="shared" si="18"/>
        <v>0</v>
      </c>
      <c r="M76" s="475">
        <f>(IF(H76=("Yes"), (L76*(C69/12)), E76))</f>
        <v>0</v>
      </c>
      <c r="N76" s="1065"/>
      <c r="O76" s="1050"/>
      <c r="P76" s="474">
        <f t="shared" si="19"/>
        <v>0</v>
      </c>
      <c r="Q76" s="1053"/>
    </row>
    <row r="77" spans="1:17" s="22" customFormat="1" ht="20.100000000000001" hidden="1" customHeight="1" x14ac:dyDescent="0.25">
      <c r="A77" s="1074"/>
      <c r="B77" s="1077"/>
      <c r="C77" s="1080"/>
      <c r="D77" s="480"/>
      <c r="E77" s="479"/>
      <c r="F77" s="478" t="str">
        <f>+IF(C69&gt;0,E77/(C69/12),"NA")</f>
        <v>NA</v>
      </c>
      <c r="G77" s="477" t="str">
        <f>IF(H76="YES",(IF(C69&gt;0,D76+(F77*30),("NA"))),(IF(C69&gt;0,G76+(F77*30),("NA"))))</f>
        <v>NA</v>
      </c>
      <c r="H77" s="475" t="str">
        <f t="shared" si="15"/>
        <v>YES</v>
      </c>
      <c r="I77" s="476">
        <f t="shared" si="22"/>
        <v>0</v>
      </c>
      <c r="J77" s="476" t="b">
        <f t="shared" si="16"/>
        <v>0</v>
      </c>
      <c r="K77" s="476">
        <f t="shared" si="17"/>
        <v>0</v>
      </c>
      <c r="L77" s="476">
        <f t="shared" si="18"/>
        <v>0</v>
      </c>
      <c r="M77" s="475">
        <f>(IF(H77=("Yes"), (L77*(C69/12)), E77))</f>
        <v>0</v>
      </c>
      <c r="N77" s="1065"/>
      <c r="O77" s="1050"/>
      <c r="P77" s="474">
        <f t="shared" si="19"/>
        <v>0</v>
      </c>
      <c r="Q77" s="1053"/>
    </row>
    <row r="78" spans="1:17" s="22" customFormat="1" ht="20.100000000000001" hidden="1" customHeight="1" x14ac:dyDescent="0.25">
      <c r="A78" s="1074"/>
      <c r="B78" s="1077"/>
      <c r="C78" s="1080"/>
      <c r="D78" s="480"/>
      <c r="E78" s="479"/>
      <c r="F78" s="478" t="str">
        <f>+IF(C69&gt;0,E78/(C69/12),"NA")</f>
        <v>NA</v>
      </c>
      <c r="G78" s="477" t="str">
        <f>IF(H77="YES",(IF(C69&gt;0,D77+(F78*30),("NA"))),(IF(C69&gt;0,G77+(F78*30),("NA"))))</f>
        <v>NA</v>
      </c>
      <c r="H78" s="475" t="str">
        <f t="shared" si="15"/>
        <v>YES</v>
      </c>
      <c r="I78" s="476">
        <f t="shared" si="22"/>
        <v>0</v>
      </c>
      <c r="J78" s="476" t="b">
        <f t="shared" si="16"/>
        <v>0</v>
      </c>
      <c r="K78" s="476">
        <f t="shared" si="17"/>
        <v>0</v>
      </c>
      <c r="L78" s="476">
        <f t="shared" si="18"/>
        <v>0</v>
      </c>
      <c r="M78" s="475">
        <f>(IF(H78=("Yes"), (L78*(C69/12)), E78))</f>
        <v>0</v>
      </c>
      <c r="N78" s="1065"/>
      <c r="O78" s="1050"/>
      <c r="P78" s="474">
        <f t="shared" si="19"/>
        <v>0</v>
      </c>
      <c r="Q78" s="1053"/>
    </row>
    <row r="79" spans="1:17" s="22" customFormat="1" ht="20.100000000000001" hidden="1" customHeight="1" x14ac:dyDescent="0.25">
      <c r="A79" s="1074"/>
      <c r="B79" s="1077"/>
      <c r="C79" s="1080"/>
      <c r="D79" s="480"/>
      <c r="E79" s="479"/>
      <c r="F79" s="478" t="str">
        <f>+IF(C69&gt;0,E79/(C69/12),"NA")</f>
        <v>NA</v>
      </c>
      <c r="G79" s="477" t="str">
        <f>IF(H78="YES",(IF(C69&gt;0,D78+(F79*30),("NA"))),(IF(C69&gt;0,G78+(F79*30),("NA"))))</f>
        <v>NA</v>
      </c>
      <c r="H79" s="475" t="str">
        <f t="shared" si="15"/>
        <v>YES</v>
      </c>
      <c r="I79" s="476">
        <f t="shared" si="22"/>
        <v>0</v>
      </c>
      <c r="J79" s="476" t="b">
        <f t="shared" si="16"/>
        <v>0</v>
      </c>
      <c r="K79" s="476">
        <f t="shared" si="17"/>
        <v>0</v>
      </c>
      <c r="L79" s="476">
        <f t="shared" si="18"/>
        <v>0</v>
      </c>
      <c r="M79" s="475">
        <f>(IF(H79=("Yes"), (L79*(C69/12)), E79))</f>
        <v>0</v>
      </c>
      <c r="N79" s="1065"/>
      <c r="O79" s="1050"/>
      <c r="P79" s="474">
        <f t="shared" si="19"/>
        <v>0</v>
      </c>
      <c r="Q79" s="1053"/>
    </row>
    <row r="80" spans="1:17" s="22" customFormat="1" ht="20.100000000000001" hidden="1" customHeight="1" x14ac:dyDescent="0.25">
      <c r="A80" s="1074"/>
      <c r="B80" s="1077"/>
      <c r="C80" s="1080"/>
      <c r="D80" s="480"/>
      <c r="E80" s="479"/>
      <c r="F80" s="478" t="str">
        <f>+IF(C69&gt;0,E80/(C69/12),"NA")</f>
        <v>NA</v>
      </c>
      <c r="G80" s="477" t="str">
        <f>IF(H79="YES",(IF(C69&gt;0,D79+(F80*30),("NA"))),(IF(C69&gt;0,G79+(F80*30),("NA"))))</f>
        <v>NA</v>
      </c>
      <c r="H80" s="475" t="str">
        <f t="shared" si="15"/>
        <v>YES</v>
      </c>
      <c r="I80" s="476">
        <f t="shared" si="22"/>
        <v>0</v>
      </c>
      <c r="J80" s="476" t="b">
        <f t="shared" si="16"/>
        <v>0</v>
      </c>
      <c r="K80" s="476">
        <f t="shared" si="17"/>
        <v>0</v>
      </c>
      <c r="L80" s="476">
        <f t="shared" si="18"/>
        <v>0</v>
      </c>
      <c r="M80" s="475">
        <f>(IF(H80=("Yes"), (L80*(C69/12)), E80))</f>
        <v>0</v>
      </c>
      <c r="N80" s="1065"/>
      <c r="O80" s="1050"/>
      <c r="P80" s="474">
        <f t="shared" si="19"/>
        <v>0</v>
      </c>
      <c r="Q80" s="1053"/>
    </row>
    <row r="81" spans="1:17" s="22" customFormat="1" ht="20.100000000000001" hidden="1" customHeight="1" x14ac:dyDescent="0.25">
      <c r="A81" s="1074"/>
      <c r="B81" s="1077"/>
      <c r="C81" s="1080"/>
      <c r="D81" s="480"/>
      <c r="E81" s="479"/>
      <c r="F81" s="478" t="str">
        <f>+IF(C69&gt;0,E81/(C69/12),"NA")</f>
        <v>NA</v>
      </c>
      <c r="G81" s="477" t="str">
        <f>IF(H80="YES",(IF(C69&gt;0,D80+(F81*30),("NA"))),(IF(C69&gt;0,G80+(F81*30),("NA"))))</f>
        <v>NA</v>
      </c>
      <c r="H81" s="475" t="str">
        <f t="shared" si="15"/>
        <v>YES</v>
      </c>
      <c r="I81" s="476">
        <f t="shared" si="22"/>
        <v>0</v>
      </c>
      <c r="J81" s="476" t="b">
        <f t="shared" si="16"/>
        <v>0</v>
      </c>
      <c r="K81" s="476">
        <f t="shared" si="17"/>
        <v>0</v>
      </c>
      <c r="L81" s="476">
        <f t="shared" si="18"/>
        <v>0</v>
      </c>
      <c r="M81" s="475">
        <f>(IF(H81=("Yes"), (L81*(C69/12)), E81))</f>
        <v>0</v>
      </c>
      <c r="N81" s="1065"/>
      <c r="O81" s="1050"/>
      <c r="P81" s="474">
        <f t="shared" si="19"/>
        <v>0</v>
      </c>
      <c r="Q81" s="1053"/>
    </row>
    <row r="82" spans="1:17" s="22" customFormat="1" ht="20.100000000000001" hidden="1" customHeight="1" thickBot="1" x14ac:dyDescent="0.3">
      <c r="A82" s="1075"/>
      <c r="B82" s="1078"/>
      <c r="C82" s="1081"/>
      <c r="D82" s="495"/>
      <c r="E82" s="494"/>
      <c r="F82" s="493" t="str">
        <f>+IF(C69&gt;0,E82/(C69/12),"NA")</f>
        <v>NA</v>
      </c>
      <c r="G82" s="492" t="str">
        <f>IF(H81="YES",(IF(C69&gt;0,D81+(F82*30),("NA"))),(IF(C69&gt;0,G81+(F82*30),("NA"))))</f>
        <v>NA</v>
      </c>
      <c r="H82" s="490" t="str">
        <f t="shared" si="15"/>
        <v>YES</v>
      </c>
      <c r="I82" s="491">
        <f t="shared" si="22"/>
        <v>0</v>
      </c>
      <c r="J82" s="491" t="b">
        <f t="shared" si="16"/>
        <v>0</v>
      </c>
      <c r="K82" s="491">
        <f t="shared" si="17"/>
        <v>0</v>
      </c>
      <c r="L82" s="491">
        <f t="shared" si="18"/>
        <v>0</v>
      </c>
      <c r="M82" s="490">
        <f>(IF(H82=("Yes"), (L82*(C69/12)), E82))</f>
        <v>0</v>
      </c>
      <c r="N82" s="1066"/>
      <c r="O82" s="1051"/>
      <c r="P82" s="489">
        <f t="shared" si="19"/>
        <v>0</v>
      </c>
      <c r="Q82" s="1054"/>
    </row>
    <row r="83" spans="1:17" s="22" customFormat="1" ht="20.100000000000001" customHeight="1" x14ac:dyDescent="0.25">
      <c r="A83" s="1073" t="s">
        <v>7</v>
      </c>
      <c r="B83" s="1076" t="s">
        <v>202</v>
      </c>
      <c r="C83" s="1079">
        <f>VALUE(Quantities!C16)</f>
        <v>0</v>
      </c>
      <c r="D83" s="488"/>
      <c r="E83" s="487"/>
      <c r="F83" s="486" t="str">
        <f>+IF(C83&gt;0,E83/(C83/12),"NA")</f>
        <v>NA</v>
      </c>
      <c r="G83" s="485" t="str">
        <f>IF(C83&gt;0,+'Country and Date'!$C$8+(F83*30), ("NA"))</f>
        <v>NA</v>
      </c>
      <c r="H83" s="483" t="str">
        <f t="shared" si="15"/>
        <v>YES</v>
      </c>
      <c r="I83" s="484" t="e">
        <f>DATEDIF('Country and Date'!C8, D83, "d")</f>
        <v>#NUM!</v>
      </c>
      <c r="J83" s="484" t="b">
        <f t="shared" si="16"/>
        <v>1</v>
      </c>
      <c r="K83" s="484">
        <f t="shared" si="17"/>
        <v>0</v>
      </c>
      <c r="L83" s="484">
        <f t="shared" si="18"/>
        <v>0</v>
      </c>
      <c r="M83" s="483">
        <f>(IF(H83=("Yes"), (L83*(C83/12)), E83))</f>
        <v>0</v>
      </c>
      <c r="N83" s="1064">
        <f>(SUM(VALUE(M83)+VALUE(M84)+VALUE(M85)+VALUE(M86)+VALUE(M87)+VALUE(M88)+VALUE(M89)+VALUE(M90)+VALUE(M91)+VALUE(M92)+VALUE(M93)+VALUE(M94)+VALUE(M95)+VALUE(M96)))</f>
        <v>0</v>
      </c>
      <c r="O83" s="1049" t="str">
        <f>(+IF(C83&gt;0,N83/(C83/12),"NA"))</f>
        <v>NA</v>
      </c>
      <c r="P83" s="482">
        <f t="shared" si="19"/>
        <v>0</v>
      </c>
      <c r="Q83" s="1052">
        <f>SUM(P83:P96)</f>
        <v>0</v>
      </c>
    </row>
    <row r="84" spans="1:17" s="22" customFormat="1" ht="20.100000000000001" customHeight="1" x14ac:dyDescent="0.25">
      <c r="A84" s="1099"/>
      <c r="B84" s="1098"/>
      <c r="C84" s="1095"/>
      <c r="D84" s="508"/>
      <c r="E84" s="507"/>
      <c r="F84" s="478" t="str">
        <f>+IF(C83&gt;0,E84/(C83/12),"NA")</f>
        <v>NA</v>
      </c>
      <c r="G84" s="477" t="str">
        <f>IF(H83="YES",(IF(C83&gt;0,D83+(F84*30),("NA"))),(IF(C83&gt;0,G83+(F84*30),("NA"))))</f>
        <v>NA</v>
      </c>
      <c r="H84" s="475" t="str">
        <f t="shared" si="15"/>
        <v>YES</v>
      </c>
      <c r="I84" s="476">
        <f>IF(H83="YES",(DATEDIF(D83,D84,"d")),(DATEDIF(G83,D84,"d")))</f>
        <v>0</v>
      </c>
      <c r="J84" s="476" t="b">
        <f t="shared" si="16"/>
        <v>0</v>
      </c>
      <c r="K84" s="476">
        <f t="shared" si="17"/>
        <v>0</v>
      </c>
      <c r="L84" s="476">
        <f t="shared" si="18"/>
        <v>0</v>
      </c>
      <c r="M84" s="475">
        <f>(IF(H84=("Yes"), (L84*(C83/12)), E84))</f>
        <v>0</v>
      </c>
      <c r="N84" s="1097"/>
      <c r="O84" s="1085"/>
      <c r="P84" s="474">
        <f t="shared" si="19"/>
        <v>0</v>
      </c>
      <c r="Q84" s="1086"/>
    </row>
    <row r="85" spans="1:17" s="22" customFormat="1" ht="20.100000000000001" customHeight="1" x14ac:dyDescent="0.25">
      <c r="A85" s="1099"/>
      <c r="B85" s="1098"/>
      <c r="C85" s="1095"/>
      <c r="D85" s="508"/>
      <c r="E85" s="507"/>
      <c r="F85" s="478" t="str">
        <f>+IF(C83&gt;0,E85/(C83/12),"NA")</f>
        <v>NA</v>
      </c>
      <c r="G85" s="477" t="str">
        <f>IF(H84="YES",(IF(C83&gt;0,D84+(F85*30),("NA"))),(IF(C83&gt;0,G84+(F85*30),("NA"))))</f>
        <v>NA</v>
      </c>
      <c r="H85" s="475" t="str">
        <f t="shared" ref="H85:H116" si="23">IF(G85&gt;D85, ("YES"), ("NO"))</f>
        <v>YES</v>
      </c>
      <c r="I85" s="476">
        <f t="shared" ref="I85:I96" si="24">IF(H84="YES", (DATEDIF(D84, D85, "d")), (DATEDIF(G84,D85,"d")))</f>
        <v>0</v>
      </c>
      <c r="J85" s="476" t="b">
        <f t="shared" ref="J85:J116" si="25">ISERROR(I85)</f>
        <v>0</v>
      </c>
      <c r="K85" s="476">
        <f t="shared" ref="K85:K116" si="26">IF(J85="TRUE",0,0)</f>
        <v>0</v>
      </c>
      <c r="L85" s="476">
        <f t="shared" ref="L85:L116" si="27">IF(J85=TRUE, K85, I85/30)</f>
        <v>0</v>
      </c>
      <c r="M85" s="475">
        <f>(IF(H85=("Yes"), (L85*(C83/12)), E85))</f>
        <v>0</v>
      </c>
      <c r="N85" s="1097"/>
      <c r="O85" s="1085"/>
      <c r="P85" s="474">
        <f t="shared" ref="P85:P116" si="28">(IF(H85="YES",E85-M85,0))</f>
        <v>0</v>
      </c>
      <c r="Q85" s="1086"/>
    </row>
    <row r="86" spans="1:17" s="22" customFormat="1" ht="20.100000000000001" customHeight="1" thickBot="1" x14ac:dyDescent="0.3">
      <c r="A86" s="1099"/>
      <c r="B86" s="1098"/>
      <c r="C86" s="1095"/>
      <c r="D86" s="508"/>
      <c r="E86" s="507"/>
      <c r="F86" s="478" t="str">
        <f>+IF(C83&gt;0,E86/(C83/12),"NA")</f>
        <v>NA</v>
      </c>
      <c r="G86" s="477" t="str">
        <f>IF(H85="YES",(IF(C83&gt;0,D85+(F86*30),("NA"))),(IF(C83&gt;0,G85+(F86*30),("NA"))))</f>
        <v>NA</v>
      </c>
      <c r="H86" s="475" t="str">
        <f t="shared" si="23"/>
        <v>YES</v>
      </c>
      <c r="I86" s="476">
        <f t="shared" si="24"/>
        <v>0</v>
      </c>
      <c r="J86" s="476" t="b">
        <f t="shared" si="25"/>
        <v>0</v>
      </c>
      <c r="K86" s="476">
        <f t="shared" si="26"/>
        <v>0</v>
      </c>
      <c r="L86" s="476">
        <f t="shared" si="27"/>
        <v>0</v>
      </c>
      <c r="M86" s="475">
        <f>(IF(H86=("Yes"), (L86*(C83/12)), E86))</f>
        <v>0</v>
      </c>
      <c r="N86" s="1097"/>
      <c r="O86" s="1085"/>
      <c r="P86" s="474">
        <f t="shared" si="28"/>
        <v>0</v>
      </c>
      <c r="Q86" s="1086"/>
    </row>
    <row r="87" spans="1:17" s="22" customFormat="1" ht="20.100000000000001" hidden="1" customHeight="1" x14ac:dyDescent="0.25">
      <c r="A87" s="1099"/>
      <c r="B87" s="1098"/>
      <c r="C87" s="1095"/>
      <c r="D87" s="508"/>
      <c r="E87" s="507"/>
      <c r="F87" s="478" t="str">
        <f>+IF(C83&gt;0,E87/(C83/12),"NA")</f>
        <v>NA</v>
      </c>
      <c r="G87" s="477" t="str">
        <f>IF(H86="YES",(IF(C83&gt;0,D86+(F87*30),("NA"))),(IF(C83&gt;0,G86+(F87*30),("NA"))))</f>
        <v>NA</v>
      </c>
      <c r="H87" s="475" t="str">
        <f t="shared" si="23"/>
        <v>YES</v>
      </c>
      <c r="I87" s="476">
        <f t="shared" si="24"/>
        <v>0</v>
      </c>
      <c r="J87" s="476" t="b">
        <f t="shared" si="25"/>
        <v>0</v>
      </c>
      <c r="K87" s="476">
        <f t="shared" si="26"/>
        <v>0</v>
      </c>
      <c r="L87" s="476">
        <f t="shared" si="27"/>
        <v>0</v>
      </c>
      <c r="M87" s="475">
        <f>(IF(H87=("Yes"), (L87*(C83/12)), E87))</f>
        <v>0</v>
      </c>
      <c r="N87" s="1097"/>
      <c r="O87" s="1085"/>
      <c r="P87" s="474">
        <f t="shared" si="28"/>
        <v>0</v>
      </c>
      <c r="Q87" s="1086"/>
    </row>
    <row r="88" spans="1:17" s="22" customFormat="1" ht="20.100000000000001" hidden="1" customHeight="1" x14ac:dyDescent="0.25">
      <c r="A88" s="1099"/>
      <c r="B88" s="1098"/>
      <c r="C88" s="1095"/>
      <c r="D88" s="508"/>
      <c r="E88" s="507"/>
      <c r="F88" s="478" t="str">
        <f>+IF(C83&gt;0,E88/(C83/12),"NA")</f>
        <v>NA</v>
      </c>
      <c r="G88" s="477" t="str">
        <f>IF(H87="YES",(IF(C83&gt;0,D87+(F88*30),("NA"))),(IF(C83&gt;0,G87+(F88*30),("NA"))))</f>
        <v>NA</v>
      </c>
      <c r="H88" s="475" t="str">
        <f t="shared" si="23"/>
        <v>YES</v>
      </c>
      <c r="I88" s="476">
        <f t="shared" si="24"/>
        <v>0</v>
      </c>
      <c r="J88" s="476" t="b">
        <f t="shared" si="25"/>
        <v>0</v>
      </c>
      <c r="K88" s="476">
        <f t="shared" si="26"/>
        <v>0</v>
      </c>
      <c r="L88" s="476">
        <f t="shared" si="27"/>
        <v>0</v>
      </c>
      <c r="M88" s="475">
        <f>(IF(H88=("Yes"), (L88*(C83/12)), E88))</f>
        <v>0</v>
      </c>
      <c r="N88" s="1097"/>
      <c r="O88" s="1085"/>
      <c r="P88" s="474">
        <f t="shared" si="28"/>
        <v>0</v>
      </c>
      <c r="Q88" s="1086"/>
    </row>
    <row r="89" spans="1:17" s="22" customFormat="1" ht="20.100000000000001" hidden="1" customHeight="1" x14ac:dyDescent="0.25">
      <c r="A89" s="1099"/>
      <c r="B89" s="1098"/>
      <c r="C89" s="1095"/>
      <c r="D89" s="508"/>
      <c r="E89" s="507"/>
      <c r="F89" s="478" t="str">
        <f>+IF(C83&gt;0,E89/(C83/12),"NA")</f>
        <v>NA</v>
      </c>
      <c r="G89" s="477" t="str">
        <f>IF(H88="YES",(IF(C83&gt;0,D88+(F89*30),("NA"))),(IF(C83&gt;0,G88+(F89*30),("NA"))))</f>
        <v>NA</v>
      </c>
      <c r="H89" s="475" t="str">
        <f t="shared" si="23"/>
        <v>YES</v>
      </c>
      <c r="I89" s="476">
        <f t="shared" si="24"/>
        <v>0</v>
      </c>
      <c r="J89" s="476" t="b">
        <f t="shared" si="25"/>
        <v>0</v>
      </c>
      <c r="K89" s="476">
        <f t="shared" si="26"/>
        <v>0</v>
      </c>
      <c r="L89" s="476">
        <f t="shared" si="27"/>
        <v>0</v>
      </c>
      <c r="M89" s="475">
        <f>(IF(H89=("Yes"), (L89*(C83/12)), E89))</f>
        <v>0</v>
      </c>
      <c r="N89" s="1097"/>
      <c r="O89" s="1085"/>
      <c r="P89" s="474">
        <f t="shared" si="28"/>
        <v>0</v>
      </c>
      <c r="Q89" s="1086"/>
    </row>
    <row r="90" spans="1:17" s="22" customFormat="1" ht="20.100000000000001" hidden="1" customHeight="1" x14ac:dyDescent="0.25">
      <c r="A90" s="1074"/>
      <c r="B90" s="1077"/>
      <c r="C90" s="1080"/>
      <c r="D90" s="480"/>
      <c r="E90" s="479"/>
      <c r="F90" s="478" t="str">
        <f>+IF(C83&gt;0,E90/(C83/12),"NA")</f>
        <v>NA</v>
      </c>
      <c r="G90" s="477" t="str">
        <f>IF(H89="YES",(IF(C83&gt;0,D89+(F90*30),("NA"))),(IF(C83&gt;0,G89+(F90*30),("NA"))))</f>
        <v>NA</v>
      </c>
      <c r="H90" s="475" t="str">
        <f t="shared" si="23"/>
        <v>YES</v>
      </c>
      <c r="I90" s="476">
        <f t="shared" si="24"/>
        <v>0</v>
      </c>
      <c r="J90" s="476" t="b">
        <f t="shared" si="25"/>
        <v>0</v>
      </c>
      <c r="K90" s="476">
        <f t="shared" si="26"/>
        <v>0</v>
      </c>
      <c r="L90" s="476">
        <f t="shared" si="27"/>
        <v>0</v>
      </c>
      <c r="M90" s="475">
        <f>(IF(H90=("Yes"), (L90*(C83/12)), E90))</f>
        <v>0</v>
      </c>
      <c r="N90" s="1065"/>
      <c r="O90" s="1050"/>
      <c r="P90" s="474">
        <f t="shared" si="28"/>
        <v>0</v>
      </c>
      <c r="Q90" s="1053"/>
    </row>
    <row r="91" spans="1:17" s="22" customFormat="1" ht="20.100000000000001" hidden="1" customHeight="1" x14ac:dyDescent="0.25">
      <c r="A91" s="1074"/>
      <c r="B91" s="1077"/>
      <c r="C91" s="1080"/>
      <c r="D91" s="480"/>
      <c r="E91" s="479"/>
      <c r="F91" s="478" t="str">
        <f>+IF(C83&gt;0,E91/(C83/12),"NA")</f>
        <v>NA</v>
      </c>
      <c r="G91" s="477" t="str">
        <f>IF(H90="YES",(IF(C83&gt;0,D90+(F91*30),("NA"))),(IF(C83&gt;0,G90+(F91*30),("NA"))))</f>
        <v>NA</v>
      </c>
      <c r="H91" s="475" t="str">
        <f t="shared" si="23"/>
        <v>YES</v>
      </c>
      <c r="I91" s="476">
        <f t="shared" si="24"/>
        <v>0</v>
      </c>
      <c r="J91" s="476" t="b">
        <f t="shared" si="25"/>
        <v>0</v>
      </c>
      <c r="K91" s="476">
        <f t="shared" si="26"/>
        <v>0</v>
      </c>
      <c r="L91" s="476">
        <f t="shared" si="27"/>
        <v>0</v>
      </c>
      <c r="M91" s="475">
        <f>(IF(H91=("Yes"), (L91*(C83/12)), E91))</f>
        <v>0</v>
      </c>
      <c r="N91" s="1065"/>
      <c r="O91" s="1050"/>
      <c r="P91" s="474">
        <f t="shared" si="28"/>
        <v>0</v>
      </c>
      <c r="Q91" s="1053"/>
    </row>
    <row r="92" spans="1:17" s="22" customFormat="1" ht="20.100000000000001" hidden="1" customHeight="1" x14ac:dyDescent="0.25">
      <c r="A92" s="1074"/>
      <c r="B92" s="1077"/>
      <c r="C92" s="1080"/>
      <c r="D92" s="480"/>
      <c r="E92" s="479"/>
      <c r="F92" s="478" t="str">
        <f>+IF(C83&gt;0,E92/(C83/12),"NA")</f>
        <v>NA</v>
      </c>
      <c r="G92" s="477" t="str">
        <f>IF(H91="YES",(IF(C83&gt;0,D91+(F92*30),("NA"))),(IF(C83&gt;0,G91+(F92*30),("NA"))))</f>
        <v>NA</v>
      </c>
      <c r="H92" s="475" t="str">
        <f t="shared" si="23"/>
        <v>YES</v>
      </c>
      <c r="I92" s="476">
        <f t="shared" si="24"/>
        <v>0</v>
      </c>
      <c r="J92" s="476" t="b">
        <f t="shared" si="25"/>
        <v>0</v>
      </c>
      <c r="K92" s="476">
        <f t="shared" si="26"/>
        <v>0</v>
      </c>
      <c r="L92" s="476">
        <f t="shared" si="27"/>
        <v>0</v>
      </c>
      <c r="M92" s="475">
        <f>(IF(H92=("Yes"), (L92*(C83/12)), E92))</f>
        <v>0</v>
      </c>
      <c r="N92" s="1065"/>
      <c r="O92" s="1050"/>
      <c r="P92" s="474">
        <f t="shared" si="28"/>
        <v>0</v>
      </c>
      <c r="Q92" s="1053"/>
    </row>
    <row r="93" spans="1:17" s="22" customFormat="1" ht="20.100000000000001" hidden="1" customHeight="1" x14ac:dyDescent="0.25">
      <c r="A93" s="1074"/>
      <c r="B93" s="1077"/>
      <c r="C93" s="1080"/>
      <c r="D93" s="480"/>
      <c r="E93" s="479"/>
      <c r="F93" s="478" t="str">
        <f>+IF(C83&gt;0,E93/(C83/12),"NA")</f>
        <v>NA</v>
      </c>
      <c r="G93" s="477" t="str">
        <f>IF(H92="YES",(IF(C83&gt;0,D92+(F93*30),("NA"))),(IF(C83&gt;0,G92+(F93*30),("NA"))))</f>
        <v>NA</v>
      </c>
      <c r="H93" s="475" t="str">
        <f t="shared" si="23"/>
        <v>YES</v>
      </c>
      <c r="I93" s="476">
        <f t="shared" si="24"/>
        <v>0</v>
      </c>
      <c r="J93" s="476" t="b">
        <f t="shared" si="25"/>
        <v>0</v>
      </c>
      <c r="K93" s="476">
        <f t="shared" si="26"/>
        <v>0</v>
      </c>
      <c r="L93" s="476">
        <f t="shared" si="27"/>
        <v>0</v>
      </c>
      <c r="M93" s="475">
        <f>(IF(H93=("Yes"), (L93*(C83/12)), E93))</f>
        <v>0</v>
      </c>
      <c r="N93" s="1065"/>
      <c r="O93" s="1050"/>
      <c r="P93" s="474">
        <f t="shared" si="28"/>
        <v>0</v>
      </c>
      <c r="Q93" s="1053"/>
    </row>
    <row r="94" spans="1:17" s="22" customFormat="1" ht="20.100000000000001" hidden="1" customHeight="1" x14ac:dyDescent="0.25">
      <c r="A94" s="1074"/>
      <c r="B94" s="1077"/>
      <c r="C94" s="1080"/>
      <c r="D94" s="480"/>
      <c r="E94" s="479"/>
      <c r="F94" s="478" t="str">
        <f>+IF(C83&gt;0,E94/(C83/12),"NA")</f>
        <v>NA</v>
      </c>
      <c r="G94" s="477" t="str">
        <f>IF(H93="YES",(IF(C83&gt;0,D93+(F94*30),("NA"))),(IF(C83&gt;0,G93+(F94*30),("NA"))))</f>
        <v>NA</v>
      </c>
      <c r="H94" s="475" t="str">
        <f t="shared" si="23"/>
        <v>YES</v>
      </c>
      <c r="I94" s="476">
        <f t="shared" si="24"/>
        <v>0</v>
      </c>
      <c r="J94" s="476" t="b">
        <f t="shared" si="25"/>
        <v>0</v>
      </c>
      <c r="K94" s="476">
        <f t="shared" si="26"/>
        <v>0</v>
      </c>
      <c r="L94" s="476">
        <f t="shared" si="27"/>
        <v>0</v>
      </c>
      <c r="M94" s="475">
        <f>(IF(H94=("Yes"), (L94*(C83/12)), E94))</f>
        <v>0</v>
      </c>
      <c r="N94" s="1065"/>
      <c r="O94" s="1050"/>
      <c r="P94" s="474">
        <f t="shared" si="28"/>
        <v>0</v>
      </c>
      <c r="Q94" s="1053"/>
    </row>
    <row r="95" spans="1:17" s="22" customFormat="1" ht="20.100000000000001" hidden="1" customHeight="1" x14ac:dyDescent="0.25">
      <c r="A95" s="1074"/>
      <c r="B95" s="1077"/>
      <c r="C95" s="1080"/>
      <c r="D95" s="480"/>
      <c r="E95" s="479"/>
      <c r="F95" s="478" t="str">
        <f>+IF(C83&gt;0,E95/(C83/12),"NA")</f>
        <v>NA</v>
      </c>
      <c r="G95" s="477" t="str">
        <f>IF(H94="YES",(IF(C83&gt;0,D94+(F95*30),("NA"))),(IF(C83&gt;0,G94+(F95*30),("NA"))))</f>
        <v>NA</v>
      </c>
      <c r="H95" s="475" t="str">
        <f t="shared" si="23"/>
        <v>YES</v>
      </c>
      <c r="I95" s="476">
        <f t="shared" si="24"/>
        <v>0</v>
      </c>
      <c r="J95" s="476" t="b">
        <f t="shared" si="25"/>
        <v>0</v>
      </c>
      <c r="K95" s="476">
        <f t="shared" si="26"/>
        <v>0</v>
      </c>
      <c r="L95" s="476">
        <f t="shared" si="27"/>
        <v>0</v>
      </c>
      <c r="M95" s="475">
        <f>(IF(H95=("Yes"), (L95*(C83/12)), E95))</f>
        <v>0</v>
      </c>
      <c r="N95" s="1065"/>
      <c r="O95" s="1050"/>
      <c r="P95" s="474">
        <f t="shared" si="28"/>
        <v>0</v>
      </c>
      <c r="Q95" s="1053"/>
    </row>
    <row r="96" spans="1:17" s="22" customFormat="1" ht="20.100000000000001" hidden="1" customHeight="1" thickBot="1" x14ac:dyDescent="0.3">
      <c r="A96" s="1075"/>
      <c r="B96" s="1078"/>
      <c r="C96" s="1081"/>
      <c r="D96" s="495"/>
      <c r="E96" s="494"/>
      <c r="F96" s="493" t="str">
        <f>+IF(C83&gt;0,E96/(C83/12),"NA")</f>
        <v>NA</v>
      </c>
      <c r="G96" s="492" t="str">
        <f>IF(H95="YES",(IF(C83&gt;0,D95+(F96*30),("NA"))),(IF(C83&gt;0,G95+(F96*30),("NA"))))</f>
        <v>NA</v>
      </c>
      <c r="H96" s="490" t="str">
        <f t="shared" si="23"/>
        <v>YES</v>
      </c>
      <c r="I96" s="491">
        <f t="shared" si="24"/>
        <v>0</v>
      </c>
      <c r="J96" s="491" t="b">
        <f t="shared" si="25"/>
        <v>0</v>
      </c>
      <c r="K96" s="491">
        <f t="shared" si="26"/>
        <v>0</v>
      </c>
      <c r="L96" s="491">
        <f t="shared" si="27"/>
        <v>0</v>
      </c>
      <c r="M96" s="490">
        <f>(IF(H96=("Yes"), (L96*(C83/12)), E96))</f>
        <v>0</v>
      </c>
      <c r="N96" s="1066"/>
      <c r="O96" s="1051"/>
      <c r="P96" s="489">
        <f t="shared" si="28"/>
        <v>0</v>
      </c>
      <c r="Q96" s="1054"/>
    </row>
    <row r="97" spans="1:17" s="22" customFormat="1" ht="20.100000000000001" hidden="1" customHeight="1" x14ac:dyDescent="0.25">
      <c r="A97" s="1073" t="s">
        <v>2</v>
      </c>
      <c r="B97" s="1076" t="s">
        <v>201</v>
      </c>
      <c r="C97" s="1079">
        <f>VALUE(Quantities!C17)</f>
        <v>0</v>
      </c>
      <c r="D97" s="488"/>
      <c r="E97" s="487"/>
      <c r="F97" s="486" t="str">
        <f>+IF(C97&gt;0,E97/(C97/12),"NA")</f>
        <v>NA</v>
      </c>
      <c r="G97" s="485" t="str">
        <f>IF(C97&gt;0,+'Country and Date'!$C$8+(F97*30), ("NA"))</f>
        <v>NA</v>
      </c>
      <c r="H97" s="483" t="str">
        <f t="shared" si="23"/>
        <v>YES</v>
      </c>
      <c r="I97" s="484" t="e">
        <f>DATEDIF('Country and Date'!C8, D97, "d")</f>
        <v>#NUM!</v>
      </c>
      <c r="J97" s="484" t="b">
        <f t="shared" si="25"/>
        <v>1</v>
      </c>
      <c r="K97" s="484">
        <f t="shared" si="26"/>
        <v>0</v>
      </c>
      <c r="L97" s="484">
        <f t="shared" si="27"/>
        <v>0</v>
      </c>
      <c r="M97" s="483">
        <f>(IF(H97=("Yes"), (L97*(C97/12)), E97))</f>
        <v>0</v>
      </c>
      <c r="N97" s="1064">
        <f>(SUM(VALUE(M97)+VALUE(M98)+VALUE(M99)+VALUE(M100)+VALUE(M101)+VALUE(M102)+VALUE(M103)+VALUE(M104)))</f>
        <v>0</v>
      </c>
      <c r="O97" s="1049" t="str">
        <f>(+IF(C97&gt;0,N97/(C97/12),"NA"))</f>
        <v>NA</v>
      </c>
      <c r="P97" s="482">
        <f t="shared" si="28"/>
        <v>0</v>
      </c>
      <c r="Q97" s="1052">
        <f>SUM(P97:P104)</f>
        <v>0</v>
      </c>
    </row>
    <row r="98" spans="1:17" s="22" customFormat="1" ht="20.100000000000001" hidden="1" customHeight="1" x14ac:dyDescent="0.25">
      <c r="A98" s="1074"/>
      <c r="B98" s="1077"/>
      <c r="C98" s="1080"/>
      <c r="D98" s="480"/>
      <c r="E98" s="479"/>
      <c r="F98" s="478" t="str">
        <f>+IF(C97&gt;0,E98/(C97/12),"NA")</f>
        <v>NA</v>
      </c>
      <c r="G98" s="477" t="str">
        <f>IF(H97="YES",(IF(C97&gt;0,D97+(F98*30),("NA"))),(IF(C97&gt;0,G97+(F98*30),("NA"))))</f>
        <v>NA</v>
      </c>
      <c r="H98" s="475" t="str">
        <f t="shared" si="23"/>
        <v>YES</v>
      </c>
      <c r="I98" s="476">
        <f>IF(H97="YES",(DATEDIF(D97,D98,"d")),(DATEDIF(G97,D98,"d")))</f>
        <v>0</v>
      </c>
      <c r="J98" s="476" t="b">
        <f t="shared" si="25"/>
        <v>0</v>
      </c>
      <c r="K98" s="476">
        <f t="shared" si="26"/>
        <v>0</v>
      </c>
      <c r="L98" s="476">
        <f t="shared" si="27"/>
        <v>0</v>
      </c>
      <c r="M98" s="475">
        <f>(IF(H98=("Yes"), (L98*(C97/12)), E98))</f>
        <v>0</v>
      </c>
      <c r="N98" s="1065"/>
      <c r="O98" s="1050"/>
      <c r="P98" s="474">
        <f t="shared" si="28"/>
        <v>0</v>
      </c>
      <c r="Q98" s="1053"/>
    </row>
    <row r="99" spans="1:17" s="22" customFormat="1" ht="20.100000000000001" hidden="1" customHeight="1" x14ac:dyDescent="0.25">
      <c r="A99" s="1074"/>
      <c r="B99" s="1077"/>
      <c r="C99" s="1080"/>
      <c r="D99" s="480"/>
      <c r="E99" s="479"/>
      <c r="F99" s="478" t="str">
        <f>+IF(C97&gt;0,E99/(C97/12),"NA")</f>
        <v>NA</v>
      </c>
      <c r="G99" s="477" t="str">
        <f>IF(H98="YES",(IF(C97&gt;0,D98+(F99*30),("NA"))),(IF(C97&gt;0,G98+(F99*30),("NA"))))</f>
        <v>NA</v>
      </c>
      <c r="H99" s="475" t="str">
        <f t="shared" si="23"/>
        <v>YES</v>
      </c>
      <c r="I99" s="476">
        <f t="shared" ref="I99:I104" si="29">IF(H98="YES", (DATEDIF(D98, D99, "d")), (DATEDIF(G98,D99,"d")))</f>
        <v>0</v>
      </c>
      <c r="J99" s="476" t="b">
        <f t="shared" si="25"/>
        <v>0</v>
      </c>
      <c r="K99" s="476">
        <f t="shared" si="26"/>
        <v>0</v>
      </c>
      <c r="L99" s="476">
        <f t="shared" si="27"/>
        <v>0</v>
      </c>
      <c r="M99" s="475">
        <f>(IF(H99=("Yes"), (L99*(C97/12)), E99))</f>
        <v>0</v>
      </c>
      <c r="N99" s="1065"/>
      <c r="O99" s="1050"/>
      <c r="P99" s="474">
        <f t="shared" si="28"/>
        <v>0</v>
      </c>
      <c r="Q99" s="1053"/>
    </row>
    <row r="100" spans="1:17" s="22" customFormat="1" ht="20.100000000000001" hidden="1" customHeight="1" thickBot="1" x14ac:dyDescent="0.3">
      <c r="A100" s="1074"/>
      <c r="B100" s="1077"/>
      <c r="C100" s="1080"/>
      <c r="D100" s="480"/>
      <c r="E100" s="479"/>
      <c r="F100" s="478" t="str">
        <f>+IF(C97&gt;0,E100/(C97/12),"NA")</f>
        <v>NA</v>
      </c>
      <c r="G100" s="477" t="str">
        <f>IF(H99="YES",(IF(C97&gt;0,D99+(F100*30),("NA"))),(IF(C97&gt;0,G99+(F100*30),("NA"))))</f>
        <v>NA</v>
      </c>
      <c r="H100" s="475" t="str">
        <f t="shared" si="23"/>
        <v>YES</v>
      </c>
      <c r="I100" s="476">
        <f t="shared" si="29"/>
        <v>0</v>
      </c>
      <c r="J100" s="476" t="b">
        <f t="shared" si="25"/>
        <v>0</v>
      </c>
      <c r="K100" s="476">
        <f t="shared" si="26"/>
        <v>0</v>
      </c>
      <c r="L100" s="476">
        <f t="shared" si="27"/>
        <v>0</v>
      </c>
      <c r="M100" s="475">
        <f>(IF(H100=("Yes"), (L100*(C97/12)), E100))</f>
        <v>0</v>
      </c>
      <c r="N100" s="1065"/>
      <c r="O100" s="1050"/>
      <c r="P100" s="474">
        <f t="shared" si="28"/>
        <v>0</v>
      </c>
      <c r="Q100" s="1053"/>
    </row>
    <row r="101" spans="1:17" s="22" customFormat="1" ht="20.100000000000001" hidden="1" customHeight="1" x14ac:dyDescent="0.25">
      <c r="A101" s="1074"/>
      <c r="B101" s="1077"/>
      <c r="C101" s="1080"/>
      <c r="D101" s="480"/>
      <c r="E101" s="479"/>
      <c r="F101" s="478" t="str">
        <f>+IF(C97&gt;0,E101/(C97/12),"NA")</f>
        <v>NA</v>
      </c>
      <c r="G101" s="477" t="str">
        <f>IF(H100="YES",(IF(C97&gt;0,D100+(F101*30),("NA"))),(IF(C97&gt;0,G100+(F101*30),("NA"))))</f>
        <v>NA</v>
      </c>
      <c r="H101" s="475" t="str">
        <f t="shared" si="23"/>
        <v>YES</v>
      </c>
      <c r="I101" s="476">
        <f t="shared" si="29"/>
        <v>0</v>
      </c>
      <c r="J101" s="476" t="b">
        <f t="shared" si="25"/>
        <v>0</v>
      </c>
      <c r="K101" s="476">
        <f t="shared" si="26"/>
        <v>0</v>
      </c>
      <c r="L101" s="476">
        <f t="shared" si="27"/>
        <v>0</v>
      </c>
      <c r="M101" s="475">
        <f>(IF(H101=("Yes"), (L101*(C97/12)), E101))</f>
        <v>0</v>
      </c>
      <c r="N101" s="1065"/>
      <c r="O101" s="1050"/>
      <c r="P101" s="474">
        <f t="shared" si="28"/>
        <v>0</v>
      </c>
      <c r="Q101" s="1053"/>
    </row>
    <row r="102" spans="1:17" s="22" customFormat="1" ht="20.100000000000001" hidden="1" customHeight="1" x14ac:dyDescent="0.25">
      <c r="A102" s="1074"/>
      <c r="B102" s="1077"/>
      <c r="C102" s="1080"/>
      <c r="D102" s="480"/>
      <c r="E102" s="479"/>
      <c r="F102" s="478" t="str">
        <f>+IF(C97&gt;0,E102/(C97/12),"NA")</f>
        <v>NA</v>
      </c>
      <c r="G102" s="477" t="str">
        <f>IF(H101="YES",(IF(C97&gt;0,D101+(F102*30),("NA"))),(IF(C97&gt;0,G101+(F102*30),("NA"))))</f>
        <v>NA</v>
      </c>
      <c r="H102" s="475" t="str">
        <f t="shared" si="23"/>
        <v>YES</v>
      </c>
      <c r="I102" s="476">
        <f t="shared" si="29"/>
        <v>0</v>
      </c>
      <c r="J102" s="476" t="b">
        <f t="shared" si="25"/>
        <v>0</v>
      </c>
      <c r="K102" s="476">
        <f t="shared" si="26"/>
        <v>0</v>
      </c>
      <c r="L102" s="476">
        <f t="shared" si="27"/>
        <v>0</v>
      </c>
      <c r="M102" s="475">
        <f>(IF(H102=("Yes"), (L102*(C97/12)), E102))</f>
        <v>0</v>
      </c>
      <c r="N102" s="1065"/>
      <c r="O102" s="1050"/>
      <c r="P102" s="474">
        <f t="shared" si="28"/>
        <v>0</v>
      </c>
      <c r="Q102" s="1053"/>
    </row>
    <row r="103" spans="1:17" s="22" customFormat="1" ht="19.5" hidden="1" customHeight="1" x14ac:dyDescent="0.25">
      <c r="A103" s="1074"/>
      <c r="B103" s="1077"/>
      <c r="C103" s="1080"/>
      <c r="D103" s="480"/>
      <c r="E103" s="479"/>
      <c r="F103" s="478" t="str">
        <f>+IF(C97&gt;0,E103/(C97/12),"NA")</f>
        <v>NA</v>
      </c>
      <c r="G103" s="477" t="str">
        <f>IF(H102="YES",(IF(C97&gt;0,D102+(F103*30),("NA"))),(IF(C97&gt;0,G102+(F103*30),("NA"))))</f>
        <v>NA</v>
      </c>
      <c r="H103" s="475" t="str">
        <f t="shared" si="23"/>
        <v>YES</v>
      </c>
      <c r="I103" s="476">
        <f t="shared" si="29"/>
        <v>0</v>
      </c>
      <c r="J103" s="476" t="b">
        <f t="shared" si="25"/>
        <v>0</v>
      </c>
      <c r="K103" s="476">
        <f t="shared" si="26"/>
        <v>0</v>
      </c>
      <c r="L103" s="476">
        <f t="shared" si="27"/>
        <v>0</v>
      </c>
      <c r="M103" s="475">
        <f>(IF(H103=("Yes"), (L103*(C97/12)), E103))</f>
        <v>0</v>
      </c>
      <c r="N103" s="1065"/>
      <c r="O103" s="1050"/>
      <c r="P103" s="474">
        <f t="shared" si="28"/>
        <v>0</v>
      </c>
      <c r="Q103" s="1053"/>
    </row>
    <row r="104" spans="1:17" s="22" customFormat="1" ht="20.100000000000001" hidden="1" customHeight="1" thickBot="1" x14ac:dyDescent="0.3">
      <c r="A104" s="1075"/>
      <c r="B104" s="1078"/>
      <c r="C104" s="1081"/>
      <c r="D104" s="495"/>
      <c r="E104" s="494"/>
      <c r="F104" s="493" t="str">
        <f>+IF(C97&gt;0,E104/(C97/12),"NA")</f>
        <v>NA</v>
      </c>
      <c r="G104" s="492" t="str">
        <f>IF(H103="YES",(IF(C97&gt;0,D103+(F104*30),("NA"))),(IF(C97&gt;0,G103+(F104*30),("NA"))))</f>
        <v>NA</v>
      </c>
      <c r="H104" s="490" t="str">
        <f t="shared" si="23"/>
        <v>YES</v>
      </c>
      <c r="I104" s="491">
        <f t="shared" si="29"/>
        <v>0</v>
      </c>
      <c r="J104" s="491" t="b">
        <f t="shared" si="25"/>
        <v>0</v>
      </c>
      <c r="K104" s="491">
        <f t="shared" si="26"/>
        <v>0</v>
      </c>
      <c r="L104" s="491">
        <f t="shared" si="27"/>
        <v>0</v>
      </c>
      <c r="M104" s="490">
        <f>(IF(H104=("Yes"), (L104*(C97/12)), E104))</f>
        <v>0</v>
      </c>
      <c r="N104" s="1066"/>
      <c r="O104" s="1051"/>
      <c r="P104" s="489">
        <f t="shared" si="28"/>
        <v>0</v>
      </c>
      <c r="Q104" s="1054"/>
    </row>
    <row r="105" spans="1:17" s="22" customFormat="1" ht="20.100000000000001" customHeight="1" x14ac:dyDescent="0.25">
      <c r="A105" s="1073" t="s">
        <v>3</v>
      </c>
      <c r="B105" s="1076" t="s">
        <v>200</v>
      </c>
      <c r="C105" s="1079">
        <f>VALUE(Quantities!C18)</f>
        <v>0</v>
      </c>
      <c r="D105" s="488"/>
      <c r="E105" s="487"/>
      <c r="F105" s="486" t="str">
        <f>+IF(C105&gt;0,E105/(C105/12),"NA")</f>
        <v>NA</v>
      </c>
      <c r="G105" s="485" t="str">
        <f>IF(C105&gt;0,+'Country and Date'!$C$8+(F105*30), ("NA"))</f>
        <v>NA</v>
      </c>
      <c r="H105" s="483" t="str">
        <f t="shared" si="23"/>
        <v>YES</v>
      </c>
      <c r="I105" s="484" t="e">
        <f>DATEDIF('Country and Date'!C8, D105, "d")</f>
        <v>#NUM!</v>
      </c>
      <c r="J105" s="484" t="b">
        <f t="shared" si="25"/>
        <v>1</v>
      </c>
      <c r="K105" s="484">
        <f t="shared" si="26"/>
        <v>0</v>
      </c>
      <c r="L105" s="484">
        <f t="shared" si="27"/>
        <v>0</v>
      </c>
      <c r="M105" s="483">
        <f>(IF(H105=("Yes"), (L105*(C105/12)), E105))</f>
        <v>0</v>
      </c>
      <c r="N105" s="1064">
        <f>(SUM(VALUE(M105)+VALUE(M106)+VALUE(M107)+VALUE(M108)+VALUE(M109)+VALUE(M110)+VALUE(M111)+VALUE(M112)+VALUE(M113)+VALUE(M114)+VALUE(M115)+VALUE(M116)+VALUE(M117)+VALUE(M118)))</f>
        <v>0</v>
      </c>
      <c r="O105" s="1049" t="str">
        <f>(+IF(C105&gt;0,N105/(C105/12),"NA"))</f>
        <v>NA</v>
      </c>
      <c r="P105" s="482">
        <f t="shared" si="28"/>
        <v>0</v>
      </c>
      <c r="Q105" s="1052">
        <f>SUM(P105:P118)</f>
        <v>0</v>
      </c>
    </row>
    <row r="106" spans="1:17" s="22" customFormat="1" ht="20.100000000000001" customHeight="1" x14ac:dyDescent="0.25">
      <c r="A106" s="1099"/>
      <c r="B106" s="1098"/>
      <c r="C106" s="1095"/>
      <c r="D106" s="508"/>
      <c r="E106" s="507"/>
      <c r="F106" s="478" t="str">
        <f>+IF(C105&gt;0,E106/(C105/12),"NA")</f>
        <v>NA</v>
      </c>
      <c r="G106" s="477" t="str">
        <f>IF(H105="YES",(IF(C105&gt;0,D105+(F106*30),("NA"))),(IF(C105&gt;0,G105+(F106*30),("NA"))))</f>
        <v>NA</v>
      </c>
      <c r="H106" s="475" t="str">
        <f t="shared" si="23"/>
        <v>YES</v>
      </c>
      <c r="I106" s="476">
        <f>IF(H105="YES",(DATEDIF(D105,D106,"d")),(DATEDIF(G105,D106,"d")))</f>
        <v>0</v>
      </c>
      <c r="J106" s="476" t="b">
        <f t="shared" si="25"/>
        <v>0</v>
      </c>
      <c r="K106" s="476">
        <f t="shared" si="26"/>
        <v>0</v>
      </c>
      <c r="L106" s="476">
        <f t="shared" si="27"/>
        <v>0</v>
      </c>
      <c r="M106" s="475">
        <f>(IF(H106=("Yes"), (L106*(C105/12)), E106))</f>
        <v>0</v>
      </c>
      <c r="N106" s="1097"/>
      <c r="O106" s="1085"/>
      <c r="P106" s="474">
        <f t="shared" si="28"/>
        <v>0</v>
      </c>
      <c r="Q106" s="1086"/>
    </row>
    <row r="107" spans="1:17" s="22" customFormat="1" ht="20.100000000000001" customHeight="1" x14ac:dyDescent="0.25">
      <c r="A107" s="1099"/>
      <c r="B107" s="1098"/>
      <c r="C107" s="1095"/>
      <c r="D107" s="508"/>
      <c r="E107" s="507"/>
      <c r="F107" s="478" t="str">
        <f>+IF(C105&gt;0,E107/(C105/12),"NA")</f>
        <v>NA</v>
      </c>
      <c r="G107" s="477" t="str">
        <f>IF(H106="YES",(IF(C105&gt;0,D106+(F107*30),("NA"))),(IF(C105&gt;0,G106+(F107*30),("NA"))))</f>
        <v>NA</v>
      </c>
      <c r="H107" s="475" t="str">
        <f t="shared" si="23"/>
        <v>YES</v>
      </c>
      <c r="I107" s="476">
        <f t="shared" ref="I107:I118" si="30">IF(H106="YES", (DATEDIF(D106, D107, "d")), (DATEDIF(G106,D107,"d")))</f>
        <v>0</v>
      </c>
      <c r="J107" s="476" t="b">
        <f t="shared" si="25"/>
        <v>0</v>
      </c>
      <c r="K107" s="476">
        <f t="shared" si="26"/>
        <v>0</v>
      </c>
      <c r="L107" s="476">
        <f t="shared" si="27"/>
        <v>0</v>
      </c>
      <c r="M107" s="475">
        <f>(IF(H107=("Yes"), (L107*(C105/12)), E107))</f>
        <v>0</v>
      </c>
      <c r="N107" s="1097"/>
      <c r="O107" s="1085"/>
      <c r="P107" s="474">
        <f t="shared" si="28"/>
        <v>0</v>
      </c>
      <c r="Q107" s="1086"/>
    </row>
    <row r="108" spans="1:17" s="22" customFormat="1" ht="20.100000000000001" customHeight="1" thickBot="1" x14ac:dyDescent="0.3">
      <c r="A108" s="1099"/>
      <c r="B108" s="1098"/>
      <c r="C108" s="1095"/>
      <c r="D108" s="508"/>
      <c r="E108" s="507"/>
      <c r="F108" s="478" t="str">
        <f>+IF(C105&gt;0,E108/(C105/12),"NA")</f>
        <v>NA</v>
      </c>
      <c r="G108" s="477" t="str">
        <f>IF(H107="YES",(IF(C105&gt;0,D107+(F108*30),("NA"))),(IF(C105&gt;0,G107+(F108*30),("NA"))))</f>
        <v>NA</v>
      </c>
      <c r="H108" s="475" t="str">
        <f t="shared" si="23"/>
        <v>YES</v>
      </c>
      <c r="I108" s="476">
        <f t="shared" si="30"/>
        <v>0</v>
      </c>
      <c r="J108" s="476" t="b">
        <f t="shared" si="25"/>
        <v>0</v>
      </c>
      <c r="K108" s="476">
        <f t="shared" si="26"/>
        <v>0</v>
      </c>
      <c r="L108" s="476">
        <f t="shared" si="27"/>
        <v>0</v>
      </c>
      <c r="M108" s="475">
        <f>(IF(H108=("Yes"), (L108*(C105/12)), E108))</f>
        <v>0</v>
      </c>
      <c r="N108" s="1097"/>
      <c r="O108" s="1085"/>
      <c r="P108" s="474">
        <f t="shared" si="28"/>
        <v>0</v>
      </c>
      <c r="Q108" s="1086"/>
    </row>
    <row r="109" spans="1:17" s="22" customFormat="1" ht="20.100000000000001" hidden="1" customHeight="1" x14ac:dyDescent="0.25">
      <c r="A109" s="1099"/>
      <c r="B109" s="1098"/>
      <c r="C109" s="1095"/>
      <c r="D109" s="508"/>
      <c r="E109" s="507"/>
      <c r="F109" s="478" t="str">
        <f>+IF(C105&gt;0,E109/(C105/12),"NA")</f>
        <v>NA</v>
      </c>
      <c r="G109" s="477" t="str">
        <f>IF(H108="YES",(IF(C105&gt;0,D108+(F109*30),("NA"))),(IF(C105&gt;0,G108+(F109*30),("NA"))))</f>
        <v>NA</v>
      </c>
      <c r="H109" s="475" t="str">
        <f t="shared" si="23"/>
        <v>YES</v>
      </c>
      <c r="I109" s="476">
        <f t="shared" si="30"/>
        <v>0</v>
      </c>
      <c r="J109" s="476" t="b">
        <f t="shared" si="25"/>
        <v>0</v>
      </c>
      <c r="K109" s="476">
        <f t="shared" si="26"/>
        <v>0</v>
      </c>
      <c r="L109" s="476">
        <f t="shared" si="27"/>
        <v>0</v>
      </c>
      <c r="M109" s="475">
        <f>(IF(H109=("Yes"), (L109*(C105/12)), E109))</f>
        <v>0</v>
      </c>
      <c r="N109" s="1097"/>
      <c r="O109" s="1085"/>
      <c r="P109" s="474">
        <f t="shared" si="28"/>
        <v>0</v>
      </c>
      <c r="Q109" s="1086"/>
    </row>
    <row r="110" spans="1:17" s="22" customFormat="1" ht="20.100000000000001" hidden="1" customHeight="1" x14ac:dyDescent="0.25">
      <c r="A110" s="1099"/>
      <c r="B110" s="1098"/>
      <c r="C110" s="1095"/>
      <c r="D110" s="508"/>
      <c r="E110" s="507"/>
      <c r="F110" s="478" t="str">
        <f>+IF(C105&gt;0,E110/(C105/12),"NA")</f>
        <v>NA</v>
      </c>
      <c r="G110" s="477" t="str">
        <f>IF(H109="YES",(IF(C105&gt;0,D109+(F110*30),("NA"))),(IF(C105&gt;0,G109+(F110*30),("NA"))))</f>
        <v>NA</v>
      </c>
      <c r="H110" s="475" t="str">
        <f t="shared" si="23"/>
        <v>YES</v>
      </c>
      <c r="I110" s="476">
        <f t="shared" si="30"/>
        <v>0</v>
      </c>
      <c r="J110" s="476" t="b">
        <f t="shared" si="25"/>
        <v>0</v>
      </c>
      <c r="K110" s="476">
        <f t="shared" si="26"/>
        <v>0</v>
      </c>
      <c r="L110" s="476">
        <f t="shared" si="27"/>
        <v>0</v>
      </c>
      <c r="M110" s="475">
        <f>(IF(H110=("Yes"), (L110*(C105/12)), E110))</f>
        <v>0</v>
      </c>
      <c r="N110" s="1097"/>
      <c r="O110" s="1085"/>
      <c r="P110" s="474">
        <f t="shared" si="28"/>
        <v>0</v>
      </c>
      <c r="Q110" s="1086"/>
    </row>
    <row r="111" spans="1:17" s="22" customFormat="1" ht="20.100000000000001" hidden="1" customHeight="1" x14ac:dyDescent="0.25">
      <c r="A111" s="1099"/>
      <c r="B111" s="1098"/>
      <c r="C111" s="1095"/>
      <c r="D111" s="508"/>
      <c r="E111" s="507"/>
      <c r="F111" s="478" t="str">
        <f>+IF(C105&gt;0,E111/(C105/12),"NA")</f>
        <v>NA</v>
      </c>
      <c r="G111" s="477" t="str">
        <f>IF(H110="YES",(IF(C105&gt;0,D110+(F111*30),("NA"))),(IF(C105&gt;0,G110+(F111*30),("NA"))))</f>
        <v>NA</v>
      </c>
      <c r="H111" s="475" t="str">
        <f t="shared" si="23"/>
        <v>YES</v>
      </c>
      <c r="I111" s="476">
        <f t="shared" si="30"/>
        <v>0</v>
      </c>
      <c r="J111" s="476" t="b">
        <f t="shared" si="25"/>
        <v>0</v>
      </c>
      <c r="K111" s="476">
        <f t="shared" si="26"/>
        <v>0</v>
      </c>
      <c r="L111" s="476">
        <f t="shared" si="27"/>
        <v>0</v>
      </c>
      <c r="M111" s="475">
        <f>(IF(H111=("Yes"), (L111*(C105/12)), E111))</f>
        <v>0</v>
      </c>
      <c r="N111" s="1097"/>
      <c r="O111" s="1085"/>
      <c r="P111" s="474">
        <f t="shared" si="28"/>
        <v>0</v>
      </c>
      <c r="Q111" s="1086"/>
    </row>
    <row r="112" spans="1:17" s="22" customFormat="1" ht="20.100000000000001" hidden="1" customHeight="1" x14ac:dyDescent="0.25">
      <c r="A112" s="1074"/>
      <c r="B112" s="1077"/>
      <c r="C112" s="1080"/>
      <c r="D112" s="480"/>
      <c r="E112" s="479"/>
      <c r="F112" s="478" t="str">
        <f>+IF(C105&gt;0,E112/(C105/12),"NA")</f>
        <v>NA</v>
      </c>
      <c r="G112" s="477" t="str">
        <f>IF(H111="YES",(IF(C105&gt;0,D111+(F112*30),("NA"))),(IF(C105&gt;0,G111+(F112*30),("NA"))))</f>
        <v>NA</v>
      </c>
      <c r="H112" s="475" t="str">
        <f t="shared" si="23"/>
        <v>YES</v>
      </c>
      <c r="I112" s="476">
        <f t="shared" si="30"/>
        <v>0</v>
      </c>
      <c r="J112" s="476" t="b">
        <f t="shared" si="25"/>
        <v>0</v>
      </c>
      <c r="K112" s="476">
        <f t="shared" si="26"/>
        <v>0</v>
      </c>
      <c r="L112" s="476">
        <f t="shared" si="27"/>
        <v>0</v>
      </c>
      <c r="M112" s="475">
        <f>(IF(H112=("Yes"), (L112*(C105/12)), E112))</f>
        <v>0</v>
      </c>
      <c r="N112" s="1065"/>
      <c r="O112" s="1050"/>
      <c r="P112" s="474">
        <f t="shared" si="28"/>
        <v>0</v>
      </c>
      <c r="Q112" s="1053"/>
    </row>
    <row r="113" spans="1:17" s="22" customFormat="1" ht="20.100000000000001" hidden="1" customHeight="1" x14ac:dyDescent="0.25">
      <c r="A113" s="1074"/>
      <c r="B113" s="1077"/>
      <c r="C113" s="1080"/>
      <c r="D113" s="480"/>
      <c r="E113" s="479"/>
      <c r="F113" s="478" t="str">
        <f>+IF(C105&gt;0,E113/(C105/12),"NA")</f>
        <v>NA</v>
      </c>
      <c r="G113" s="477" t="str">
        <f>IF(H112="YES",(IF(C105&gt;0,D112+(F113*30),("NA"))),(IF(C105&gt;0,G112+(F113*30),("NA"))))</f>
        <v>NA</v>
      </c>
      <c r="H113" s="475" t="str">
        <f t="shared" si="23"/>
        <v>YES</v>
      </c>
      <c r="I113" s="476">
        <f t="shared" si="30"/>
        <v>0</v>
      </c>
      <c r="J113" s="476" t="b">
        <f t="shared" si="25"/>
        <v>0</v>
      </c>
      <c r="K113" s="476">
        <f t="shared" si="26"/>
        <v>0</v>
      </c>
      <c r="L113" s="476">
        <f t="shared" si="27"/>
        <v>0</v>
      </c>
      <c r="M113" s="475">
        <f>(IF(H113=("Yes"), (L113*(C105/12)), E113))</f>
        <v>0</v>
      </c>
      <c r="N113" s="1065"/>
      <c r="O113" s="1050"/>
      <c r="P113" s="474">
        <f t="shared" si="28"/>
        <v>0</v>
      </c>
      <c r="Q113" s="1053"/>
    </row>
    <row r="114" spans="1:17" s="22" customFormat="1" ht="20.100000000000001" hidden="1" customHeight="1" x14ac:dyDescent="0.25">
      <c r="A114" s="1074"/>
      <c r="B114" s="1077"/>
      <c r="C114" s="1080"/>
      <c r="D114" s="480"/>
      <c r="E114" s="479"/>
      <c r="F114" s="478" t="str">
        <f>+IF(C105&gt;0,E114/(C105/12),"NA")</f>
        <v>NA</v>
      </c>
      <c r="G114" s="477" t="str">
        <f>IF(H113="YES",(IF(C105&gt;0,D113+(F114*30),("NA"))),(IF(C105&gt;0,G113+(F114*30),("NA"))))</f>
        <v>NA</v>
      </c>
      <c r="H114" s="475" t="str">
        <f t="shared" si="23"/>
        <v>YES</v>
      </c>
      <c r="I114" s="476">
        <f t="shared" si="30"/>
        <v>0</v>
      </c>
      <c r="J114" s="476" t="b">
        <f t="shared" si="25"/>
        <v>0</v>
      </c>
      <c r="K114" s="476">
        <f t="shared" si="26"/>
        <v>0</v>
      </c>
      <c r="L114" s="476">
        <f t="shared" si="27"/>
        <v>0</v>
      </c>
      <c r="M114" s="475">
        <f>(IF(H114=("Yes"), (L114*(C105/12)), E114))</f>
        <v>0</v>
      </c>
      <c r="N114" s="1065"/>
      <c r="O114" s="1050"/>
      <c r="P114" s="474">
        <f t="shared" si="28"/>
        <v>0</v>
      </c>
      <c r="Q114" s="1053"/>
    </row>
    <row r="115" spans="1:17" s="22" customFormat="1" ht="20.100000000000001" hidden="1" customHeight="1" x14ac:dyDescent="0.25">
      <c r="A115" s="1074"/>
      <c r="B115" s="1077"/>
      <c r="C115" s="1080"/>
      <c r="D115" s="480"/>
      <c r="E115" s="479"/>
      <c r="F115" s="478" t="str">
        <f>+IF(C105&gt;0,E115/(C105/12),"NA")</f>
        <v>NA</v>
      </c>
      <c r="G115" s="477" t="str">
        <f>IF(H114="YES",(IF(C105&gt;0,D114+(F115*30),("NA"))),(IF(C105&gt;0,G114+(F115*30),("NA"))))</f>
        <v>NA</v>
      </c>
      <c r="H115" s="475" t="str">
        <f t="shared" si="23"/>
        <v>YES</v>
      </c>
      <c r="I115" s="476">
        <f t="shared" si="30"/>
        <v>0</v>
      </c>
      <c r="J115" s="476" t="b">
        <f t="shared" si="25"/>
        <v>0</v>
      </c>
      <c r="K115" s="476">
        <f t="shared" si="26"/>
        <v>0</v>
      </c>
      <c r="L115" s="476">
        <f t="shared" si="27"/>
        <v>0</v>
      </c>
      <c r="M115" s="475">
        <f>(IF(H115=("Yes"), (L115*(C105/12)), E115))</f>
        <v>0</v>
      </c>
      <c r="N115" s="1065"/>
      <c r="O115" s="1050"/>
      <c r="P115" s="474">
        <f t="shared" si="28"/>
        <v>0</v>
      </c>
      <c r="Q115" s="1053"/>
    </row>
    <row r="116" spans="1:17" s="22" customFormat="1" ht="20.100000000000001" hidden="1" customHeight="1" x14ac:dyDescent="0.25">
      <c r="A116" s="1074"/>
      <c r="B116" s="1077"/>
      <c r="C116" s="1080"/>
      <c r="D116" s="480"/>
      <c r="E116" s="479"/>
      <c r="F116" s="478" t="str">
        <f>+IF(C105&gt;0,E116/(C105/12),"NA")</f>
        <v>NA</v>
      </c>
      <c r="G116" s="477" t="str">
        <f>IF(H115="YES",(IF(C105&gt;0,D115+(F116*30),("NA"))),(IF(C105&gt;0,G115+(F116*30),("NA"))))</f>
        <v>NA</v>
      </c>
      <c r="H116" s="475" t="str">
        <f t="shared" si="23"/>
        <v>YES</v>
      </c>
      <c r="I116" s="476">
        <f t="shared" si="30"/>
        <v>0</v>
      </c>
      <c r="J116" s="476" t="b">
        <f t="shared" si="25"/>
        <v>0</v>
      </c>
      <c r="K116" s="476">
        <f t="shared" si="26"/>
        <v>0</v>
      </c>
      <c r="L116" s="476">
        <f t="shared" si="27"/>
        <v>0</v>
      </c>
      <c r="M116" s="475">
        <f>(IF(H116=("Yes"), (L116*(C105/12)), E116))</f>
        <v>0</v>
      </c>
      <c r="N116" s="1065"/>
      <c r="O116" s="1050"/>
      <c r="P116" s="474">
        <f t="shared" si="28"/>
        <v>0</v>
      </c>
      <c r="Q116" s="1053"/>
    </row>
    <row r="117" spans="1:17" s="22" customFormat="1" ht="20.100000000000001" hidden="1" customHeight="1" x14ac:dyDescent="0.25">
      <c r="A117" s="1074"/>
      <c r="B117" s="1077"/>
      <c r="C117" s="1080"/>
      <c r="D117" s="480"/>
      <c r="E117" s="479"/>
      <c r="F117" s="478" t="str">
        <f>+IF(C105&gt;0,E117/(C105/12),"NA")</f>
        <v>NA</v>
      </c>
      <c r="G117" s="477" t="str">
        <f>IF(H116="YES",(IF(C105&gt;0,D116+(F117*30),("NA"))),(IF(C105&gt;0,G116+(F117*30),("NA"))))</f>
        <v>NA</v>
      </c>
      <c r="H117" s="475" t="str">
        <f t="shared" ref="H117:H148" si="31">IF(G117&gt;D117, ("YES"), ("NO"))</f>
        <v>YES</v>
      </c>
      <c r="I117" s="476">
        <f t="shared" si="30"/>
        <v>0</v>
      </c>
      <c r="J117" s="476" t="b">
        <f t="shared" ref="J117:J148" si="32">ISERROR(I117)</f>
        <v>0</v>
      </c>
      <c r="K117" s="476">
        <f t="shared" ref="K117:K148" si="33">IF(J117="TRUE",0,0)</f>
        <v>0</v>
      </c>
      <c r="L117" s="476">
        <f t="shared" ref="L117:L148" si="34">IF(J117=TRUE, K117, I117/30)</f>
        <v>0</v>
      </c>
      <c r="M117" s="475">
        <f>(IF(H117=("Yes"), (L117*(C105/12)), E117))</f>
        <v>0</v>
      </c>
      <c r="N117" s="1065"/>
      <c r="O117" s="1050"/>
      <c r="P117" s="474">
        <f t="shared" ref="P117:P148" si="35">(IF(H117="YES",E117-M117,0))</f>
        <v>0</v>
      </c>
      <c r="Q117" s="1053"/>
    </row>
    <row r="118" spans="1:17" s="22" customFormat="1" ht="20.100000000000001" hidden="1" customHeight="1" thickBot="1" x14ac:dyDescent="0.3">
      <c r="A118" s="1075"/>
      <c r="B118" s="1078"/>
      <c r="C118" s="1081"/>
      <c r="D118" s="495"/>
      <c r="E118" s="494"/>
      <c r="F118" s="493" t="str">
        <f>+IF(C105&gt;0,E118/(C105/12),"NA")</f>
        <v>NA</v>
      </c>
      <c r="G118" s="492" t="str">
        <f>IF(H117="YES",(IF(C105&gt;0,D117+(F118*30),("NA"))),(IF(C105&gt;0,G117+(F118*30),("NA"))))</f>
        <v>NA</v>
      </c>
      <c r="H118" s="490" t="str">
        <f t="shared" si="31"/>
        <v>YES</v>
      </c>
      <c r="I118" s="491">
        <f t="shared" si="30"/>
        <v>0</v>
      </c>
      <c r="J118" s="491" t="b">
        <f t="shared" si="32"/>
        <v>0</v>
      </c>
      <c r="K118" s="491">
        <f t="shared" si="33"/>
        <v>0</v>
      </c>
      <c r="L118" s="491">
        <f t="shared" si="34"/>
        <v>0</v>
      </c>
      <c r="M118" s="490">
        <f>(IF(H118=("Yes"), (L118*(C105/12)), E118))</f>
        <v>0</v>
      </c>
      <c r="N118" s="1066"/>
      <c r="O118" s="1051"/>
      <c r="P118" s="489">
        <f t="shared" si="35"/>
        <v>0</v>
      </c>
      <c r="Q118" s="1054"/>
    </row>
    <row r="119" spans="1:17" s="22" customFormat="1" ht="20.100000000000001" customHeight="1" x14ac:dyDescent="0.25">
      <c r="A119" s="1073" t="s">
        <v>4</v>
      </c>
      <c r="B119" s="1076" t="s">
        <v>199</v>
      </c>
      <c r="C119" s="1079">
        <f>VALUE(Quantities!C19)</f>
        <v>0</v>
      </c>
      <c r="D119" s="488"/>
      <c r="E119" s="487"/>
      <c r="F119" s="486" t="str">
        <f>+IF(C119&gt;0,E119/(C119/12),"NA")</f>
        <v>NA</v>
      </c>
      <c r="G119" s="485" t="str">
        <f>IF(C119&gt;0,+'Country and Date'!$C$8+(F119*30), ("NA"))</f>
        <v>NA</v>
      </c>
      <c r="H119" s="483" t="str">
        <f t="shared" si="31"/>
        <v>YES</v>
      </c>
      <c r="I119" s="484" t="e">
        <f>DATEDIF('Country and Date'!C8, D119, "d")</f>
        <v>#NUM!</v>
      </c>
      <c r="J119" s="484" t="b">
        <f t="shared" si="32"/>
        <v>1</v>
      </c>
      <c r="K119" s="484">
        <f t="shared" si="33"/>
        <v>0</v>
      </c>
      <c r="L119" s="484">
        <f t="shared" si="34"/>
        <v>0</v>
      </c>
      <c r="M119" s="483">
        <f>(IF(H119=("Yes"), (L119*(C119/12)), E119))</f>
        <v>0</v>
      </c>
      <c r="N119" s="1064">
        <f>(SUM(VALUE(M119)+VALUE(M120)+VALUE(M121)+VALUE(M122)+VALUE(M123)+VALUE(M124)+VALUE(M125)+VALUE(M126)))</f>
        <v>0</v>
      </c>
      <c r="O119" s="1049" t="str">
        <f>(+IF(C119&gt;0,N119/(C119/12),"NA"))</f>
        <v>NA</v>
      </c>
      <c r="P119" s="482">
        <f t="shared" si="35"/>
        <v>0</v>
      </c>
      <c r="Q119" s="1052">
        <f>SUM(P119:P126)</f>
        <v>0</v>
      </c>
    </row>
    <row r="120" spans="1:17" s="22" customFormat="1" ht="20.100000000000001" customHeight="1" x14ac:dyDescent="0.25">
      <c r="A120" s="1074"/>
      <c r="B120" s="1077"/>
      <c r="C120" s="1080"/>
      <c r="D120" s="480"/>
      <c r="E120" s="479"/>
      <c r="F120" s="478" t="str">
        <f>+IF(C119&gt;0,E120/(C119/12),"NA")</f>
        <v>NA</v>
      </c>
      <c r="G120" s="477" t="str">
        <f>IF(H119="YES",(IF(C119&gt;0,D119+(F120*30),("NA"))),(IF(C119&gt;0,G119+(F120*30),("NA"))))</f>
        <v>NA</v>
      </c>
      <c r="H120" s="475" t="str">
        <f t="shared" si="31"/>
        <v>YES</v>
      </c>
      <c r="I120" s="476">
        <f>IF(H119="YES",(DATEDIF(D119,D120,"d")),(DATEDIF(G119,D120,"d")))</f>
        <v>0</v>
      </c>
      <c r="J120" s="476" t="b">
        <f t="shared" si="32"/>
        <v>0</v>
      </c>
      <c r="K120" s="476">
        <f t="shared" si="33"/>
        <v>0</v>
      </c>
      <c r="L120" s="476">
        <f t="shared" si="34"/>
        <v>0</v>
      </c>
      <c r="M120" s="475">
        <f>(IF(H120=("Yes"), (L120*(C119/12)), E120))</f>
        <v>0</v>
      </c>
      <c r="N120" s="1065"/>
      <c r="O120" s="1050"/>
      <c r="P120" s="474">
        <f t="shared" si="35"/>
        <v>0</v>
      </c>
      <c r="Q120" s="1053"/>
    </row>
    <row r="121" spans="1:17" s="22" customFormat="1" ht="20.100000000000001" customHeight="1" x14ac:dyDescent="0.25">
      <c r="A121" s="1074"/>
      <c r="B121" s="1077"/>
      <c r="C121" s="1080"/>
      <c r="D121" s="480"/>
      <c r="E121" s="479"/>
      <c r="F121" s="478" t="str">
        <f>+IF(C119&gt;0,E121/(C119/12),"NA")</f>
        <v>NA</v>
      </c>
      <c r="G121" s="477" t="str">
        <f>IF(H120="YES",(IF(C119&gt;0,D120+(F121*30),("NA"))),(IF(C119&gt;0,G120+(F121*30),("NA"))))</f>
        <v>NA</v>
      </c>
      <c r="H121" s="475" t="str">
        <f t="shared" si="31"/>
        <v>YES</v>
      </c>
      <c r="I121" s="476">
        <f t="shared" ref="I121:I126" si="36">IF(H120="YES", (DATEDIF(D120, D121, "d")), (DATEDIF(G120,D121,"d")))</f>
        <v>0</v>
      </c>
      <c r="J121" s="476" t="b">
        <f t="shared" si="32"/>
        <v>0</v>
      </c>
      <c r="K121" s="476">
        <f t="shared" si="33"/>
        <v>0</v>
      </c>
      <c r="L121" s="476">
        <f t="shared" si="34"/>
        <v>0</v>
      </c>
      <c r="M121" s="475">
        <f>(IF(H121=("Yes"), (L121*(C119/12)), E121))</f>
        <v>0</v>
      </c>
      <c r="N121" s="1065"/>
      <c r="O121" s="1050"/>
      <c r="P121" s="474">
        <f t="shared" si="35"/>
        <v>0</v>
      </c>
      <c r="Q121" s="1053"/>
    </row>
    <row r="122" spans="1:17" s="22" customFormat="1" ht="20.100000000000001" customHeight="1" thickBot="1" x14ac:dyDescent="0.3">
      <c r="A122" s="1074"/>
      <c r="B122" s="1077"/>
      <c r="C122" s="1080"/>
      <c r="D122" s="480"/>
      <c r="E122" s="479"/>
      <c r="F122" s="478" t="str">
        <f>+IF(C119&gt;0,E122/(C119/12),"NA")</f>
        <v>NA</v>
      </c>
      <c r="G122" s="477" t="str">
        <f>IF(H121="YES",(IF(C119&gt;0,D121+(F122*30),("NA"))),(IF(C119&gt;0,G121+(F122*30),("NA"))))</f>
        <v>NA</v>
      </c>
      <c r="H122" s="475" t="str">
        <f t="shared" si="31"/>
        <v>YES</v>
      </c>
      <c r="I122" s="476">
        <f t="shared" si="36"/>
        <v>0</v>
      </c>
      <c r="J122" s="476" t="b">
        <f t="shared" si="32"/>
        <v>0</v>
      </c>
      <c r="K122" s="476">
        <f t="shared" si="33"/>
        <v>0</v>
      </c>
      <c r="L122" s="476">
        <f t="shared" si="34"/>
        <v>0</v>
      </c>
      <c r="M122" s="475">
        <f>(IF(H122=("Yes"), (L122*(C119/12)), E122))</f>
        <v>0</v>
      </c>
      <c r="N122" s="1065"/>
      <c r="O122" s="1050"/>
      <c r="P122" s="474">
        <f t="shared" si="35"/>
        <v>0</v>
      </c>
      <c r="Q122" s="1053"/>
    </row>
    <row r="123" spans="1:17" s="22" customFormat="1" ht="20.100000000000001" hidden="1" customHeight="1" x14ac:dyDescent="0.25">
      <c r="A123" s="1074"/>
      <c r="B123" s="1077"/>
      <c r="C123" s="1080"/>
      <c r="D123" s="480"/>
      <c r="E123" s="479"/>
      <c r="F123" s="478" t="str">
        <f>+IF(C119&gt;0,E123/(C119/12),"NA")</f>
        <v>NA</v>
      </c>
      <c r="G123" s="477" t="str">
        <f>IF(H122="YES",(IF(C119&gt;0,D122+(F123*30),("NA"))),(IF(C119&gt;0,G122+(F123*30),("NA"))))</f>
        <v>NA</v>
      </c>
      <c r="H123" s="475" t="str">
        <f t="shared" si="31"/>
        <v>YES</v>
      </c>
      <c r="I123" s="476">
        <f t="shared" si="36"/>
        <v>0</v>
      </c>
      <c r="J123" s="476" t="b">
        <f t="shared" si="32"/>
        <v>0</v>
      </c>
      <c r="K123" s="476">
        <f t="shared" si="33"/>
        <v>0</v>
      </c>
      <c r="L123" s="476">
        <f t="shared" si="34"/>
        <v>0</v>
      </c>
      <c r="M123" s="475">
        <f>(IF(H123=("Yes"), (L123*(C119/12)), E123))</f>
        <v>0</v>
      </c>
      <c r="N123" s="1065"/>
      <c r="O123" s="1050"/>
      <c r="P123" s="474">
        <f t="shared" si="35"/>
        <v>0</v>
      </c>
      <c r="Q123" s="1053"/>
    </row>
    <row r="124" spans="1:17" s="22" customFormat="1" ht="20.100000000000001" hidden="1" customHeight="1" x14ac:dyDescent="0.25">
      <c r="A124" s="1074"/>
      <c r="B124" s="1077"/>
      <c r="C124" s="1080"/>
      <c r="D124" s="480"/>
      <c r="E124" s="479"/>
      <c r="F124" s="478" t="str">
        <f>+IF(C119&gt;0,E124/(C119/12),"NA")</f>
        <v>NA</v>
      </c>
      <c r="G124" s="477" t="str">
        <f>IF(H123="YES",(IF(C119&gt;0,D123+(F124*30),("NA"))),(IF(C119&gt;0,G123+(F124*30),("NA"))))</f>
        <v>NA</v>
      </c>
      <c r="H124" s="475" t="str">
        <f t="shared" si="31"/>
        <v>YES</v>
      </c>
      <c r="I124" s="476">
        <f t="shared" si="36"/>
        <v>0</v>
      </c>
      <c r="J124" s="476" t="b">
        <f t="shared" si="32"/>
        <v>0</v>
      </c>
      <c r="K124" s="476">
        <f t="shared" si="33"/>
        <v>0</v>
      </c>
      <c r="L124" s="476">
        <f t="shared" si="34"/>
        <v>0</v>
      </c>
      <c r="M124" s="475">
        <f>(IF(H124=("Yes"), (L124*(C119/12)), E124))</f>
        <v>0</v>
      </c>
      <c r="N124" s="1065"/>
      <c r="O124" s="1050"/>
      <c r="P124" s="474">
        <f t="shared" si="35"/>
        <v>0</v>
      </c>
      <c r="Q124" s="1053"/>
    </row>
    <row r="125" spans="1:17" s="22" customFormat="1" ht="20.100000000000001" hidden="1" customHeight="1" x14ac:dyDescent="0.25">
      <c r="A125" s="1074"/>
      <c r="B125" s="1077"/>
      <c r="C125" s="1080"/>
      <c r="D125" s="480"/>
      <c r="E125" s="479"/>
      <c r="F125" s="478" t="str">
        <f>+IF(C119&gt;0,E125/(C119/12),"NA")</f>
        <v>NA</v>
      </c>
      <c r="G125" s="477" t="str">
        <f>IF(H124="YES",(IF(C119&gt;0,D124+(F125*30),("NA"))),(IF(C119&gt;0,G124+(F125*30),("NA"))))</f>
        <v>NA</v>
      </c>
      <c r="H125" s="475" t="str">
        <f t="shared" si="31"/>
        <v>YES</v>
      </c>
      <c r="I125" s="476">
        <f t="shared" si="36"/>
        <v>0</v>
      </c>
      <c r="J125" s="476" t="b">
        <f t="shared" si="32"/>
        <v>0</v>
      </c>
      <c r="K125" s="476">
        <f t="shared" si="33"/>
        <v>0</v>
      </c>
      <c r="L125" s="476">
        <f t="shared" si="34"/>
        <v>0</v>
      </c>
      <c r="M125" s="475">
        <f>(IF(H125=("Yes"), (L125*(C119/12)), E125))</f>
        <v>0</v>
      </c>
      <c r="N125" s="1065"/>
      <c r="O125" s="1050"/>
      <c r="P125" s="474">
        <f t="shared" si="35"/>
        <v>0</v>
      </c>
      <c r="Q125" s="1053"/>
    </row>
    <row r="126" spans="1:17" s="22" customFormat="1" ht="20.100000000000001" hidden="1" customHeight="1" thickBot="1" x14ac:dyDescent="0.3">
      <c r="A126" s="1075"/>
      <c r="B126" s="1078"/>
      <c r="C126" s="1081"/>
      <c r="D126" s="495"/>
      <c r="E126" s="494"/>
      <c r="F126" s="493" t="str">
        <f>+IF(C119&gt;0,E126/(C119/12),"NA")</f>
        <v>NA</v>
      </c>
      <c r="G126" s="492" t="str">
        <f>IF(H125="YES",(IF(C119&gt;0,D125+(F126*30),("NA"))),(IF(C119&gt;0,G125+(F126*30),("NA"))))</f>
        <v>NA</v>
      </c>
      <c r="H126" s="490" t="str">
        <f t="shared" si="31"/>
        <v>YES</v>
      </c>
      <c r="I126" s="491">
        <f t="shared" si="36"/>
        <v>0</v>
      </c>
      <c r="J126" s="491" t="b">
        <f t="shared" si="32"/>
        <v>0</v>
      </c>
      <c r="K126" s="491">
        <f t="shared" si="33"/>
        <v>0</v>
      </c>
      <c r="L126" s="491">
        <f t="shared" si="34"/>
        <v>0</v>
      </c>
      <c r="M126" s="490">
        <f>(IF(H126=("Yes"), (L126*(C119/12)), E126))</f>
        <v>0</v>
      </c>
      <c r="N126" s="1066"/>
      <c r="O126" s="1051"/>
      <c r="P126" s="489">
        <f t="shared" si="35"/>
        <v>0</v>
      </c>
      <c r="Q126" s="1054"/>
    </row>
    <row r="127" spans="1:17" s="22" customFormat="1" ht="20.100000000000001" customHeight="1" x14ac:dyDescent="0.25">
      <c r="A127" s="1073" t="s">
        <v>5</v>
      </c>
      <c r="B127" s="1076" t="s">
        <v>198</v>
      </c>
      <c r="C127" s="1079">
        <f>VALUE(Quantities!C20)</f>
        <v>0</v>
      </c>
      <c r="D127" s="488"/>
      <c r="E127" s="487"/>
      <c r="F127" s="486" t="str">
        <f>+IF(C127&gt;0,E127/(C127/12),"NA")</f>
        <v>NA</v>
      </c>
      <c r="G127" s="485" t="str">
        <f>IF(C127&gt;0,+'Country and Date'!$C$8+(F127*30), ("NA"))</f>
        <v>NA</v>
      </c>
      <c r="H127" s="483" t="str">
        <f t="shared" si="31"/>
        <v>YES</v>
      </c>
      <c r="I127" s="484" t="e">
        <f>DATEDIF('Country and Date'!C8, D127, "d")</f>
        <v>#NUM!</v>
      </c>
      <c r="J127" s="484" t="b">
        <f t="shared" si="32"/>
        <v>1</v>
      </c>
      <c r="K127" s="484">
        <f t="shared" si="33"/>
        <v>0</v>
      </c>
      <c r="L127" s="484">
        <f t="shared" si="34"/>
        <v>0</v>
      </c>
      <c r="M127" s="483">
        <f>(IF(H127=("Yes"), (L127*(C127/12)), E127))</f>
        <v>0</v>
      </c>
      <c r="N127" s="1064">
        <f>(SUM(VALUE(M127)+VALUE(M128)+VALUE(M129)+VALUE(M130)+VALUE(M131)+VALUE(M132)+VALUE(M133)+VALUE(M134)+VALUE(M135)+VALUE(M136)+VALUE(M137)+VALUE(M138)+VALUE(M139)+VALUE(M140)))</f>
        <v>0</v>
      </c>
      <c r="O127" s="1049" t="str">
        <f>(+IF(C127&gt;0,N127/(C127/12),"NA"))</f>
        <v>NA</v>
      </c>
      <c r="P127" s="482">
        <f t="shared" si="35"/>
        <v>0</v>
      </c>
      <c r="Q127" s="1052">
        <f>SUM(P127:P140)</f>
        <v>0</v>
      </c>
    </row>
    <row r="128" spans="1:17" s="22" customFormat="1" ht="20.100000000000001" customHeight="1" x14ac:dyDescent="0.25">
      <c r="A128" s="1099"/>
      <c r="B128" s="1098"/>
      <c r="C128" s="1095"/>
      <c r="D128" s="508"/>
      <c r="E128" s="507"/>
      <c r="F128" s="478" t="str">
        <f>+IF(C127&gt;0,E128/(C127/12),"NA")</f>
        <v>NA</v>
      </c>
      <c r="G128" s="477" t="str">
        <f>IF(H127="YES",(IF(C127&gt;0,D127+(F128*30),("NA"))),(IF(C127&gt;0,G127+(F128*30),("NA"))))</f>
        <v>NA</v>
      </c>
      <c r="H128" s="475" t="str">
        <f t="shared" si="31"/>
        <v>YES</v>
      </c>
      <c r="I128" s="476">
        <f>IF(H127="YES",(DATEDIF(D127,D128,"d")),(DATEDIF(G127,D128,"d")))</f>
        <v>0</v>
      </c>
      <c r="J128" s="476" t="b">
        <f t="shared" si="32"/>
        <v>0</v>
      </c>
      <c r="K128" s="476">
        <f t="shared" si="33"/>
        <v>0</v>
      </c>
      <c r="L128" s="476">
        <f t="shared" si="34"/>
        <v>0</v>
      </c>
      <c r="M128" s="475">
        <f>(IF(H128=("Yes"), (L128*(C127/12)), E128))</f>
        <v>0</v>
      </c>
      <c r="N128" s="1097"/>
      <c r="O128" s="1085"/>
      <c r="P128" s="474">
        <f t="shared" si="35"/>
        <v>0</v>
      </c>
      <c r="Q128" s="1086"/>
    </row>
    <row r="129" spans="1:17" s="22" customFormat="1" ht="20.100000000000001" customHeight="1" x14ac:dyDescent="0.25">
      <c r="A129" s="1099"/>
      <c r="B129" s="1098"/>
      <c r="C129" s="1095"/>
      <c r="D129" s="508"/>
      <c r="E129" s="507"/>
      <c r="F129" s="478" t="str">
        <f>+IF(C127&gt;0,E129/(C127/12),"NA")</f>
        <v>NA</v>
      </c>
      <c r="G129" s="477" t="str">
        <f>IF(H128="YES",(IF(C127&gt;0,D128+(F129*30),("NA"))),(IF(C127&gt;0,G128+(F129*30),("NA"))))</f>
        <v>NA</v>
      </c>
      <c r="H129" s="475" t="str">
        <f t="shared" si="31"/>
        <v>YES</v>
      </c>
      <c r="I129" s="476">
        <f t="shared" ref="I129:I140" si="37">IF(H128="YES", (DATEDIF(D128, D129, "d")), (DATEDIF(G128,D129,"d")))</f>
        <v>0</v>
      </c>
      <c r="J129" s="476" t="b">
        <f t="shared" si="32"/>
        <v>0</v>
      </c>
      <c r="K129" s="476">
        <f t="shared" si="33"/>
        <v>0</v>
      </c>
      <c r="L129" s="476">
        <f t="shared" si="34"/>
        <v>0</v>
      </c>
      <c r="M129" s="475">
        <f>(IF(H129=("Yes"), (L129*(C127/12)), E129))</f>
        <v>0</v>
      </c>
      <c r="N129" s="1097"/>
      <c r="O129" s="1085"/>
      <c r="P129" s="474">
        <f t="shared" si="35"/>
        <v>0</v>
      </c>
      <c r="Q129" s="1086"/>
    </row>
    <row r="130" spans="1:17" s="22" customFormat="1" ht="20.100000000000001" customHeight="1" thickBot="1" x14ac:dyDescent="0.3">
      <c r="A130" s="1099"/>
      <c r="B130" s="1098"/>
      <c r="C130" s="1095"/>
      <c r="D130" s="508"/>
      <c r="E130" s="507"/>
      <c r="F130" s="478" t="str">
        <f>+IF(C127&gt;0,E130/(C127/12),"NA")</f>
        <v>NA</v>
      </c>
      <c r="G130" s="477" t="str">
        <f>IF(H129="YES",(IF(C127&gt;0,D129+(F130*30),("NA"))),(IF(C127&gt;0,G129+(F130*30),("NA"))))</f>
        <v>NA</v>
      </c>
      <c r="H130" s="475" t="str">
        <f t="shared" si="31"/>
        <v>YES</v>
      </c>
      <c r="I130" s="476">
        <f t="shared" si="37"/>
        <v>0</v>
      </c>
      <c r="J130" s="476" t="b">
        <f t="shared" si="32"/>
        <v>0</v>
      </c>
      <c r="K130" s="476">
        <f t="shared" si="33"/>
        <v>0</v>
      </c>
      <c r="L130" s="476">
        <f t="shared" si="34"/>
        <v>0</v>
      </c>
      <c r="M130" s="475">
        <f>(IF(H130=("Yes"), (L130*(C127/12)), E130))</f>
        <v>0</v>
      </c>
      <c r="N130" s="1097"/>
      <c r="O130" s="1085"/>
      <c r="P130" s="474">
        <f t="shared" si="35"/>
        <v>0</v>
      </c>
      <c r="Q130" s="1086"/>
    </row>
    <row r="131" spans="1:17" s="22" customFormat="1" ht="20.100000000000001" hidden="1" customHeight="1" x14ac:dyDescent="0.25">
      <c r="A131" s="1099"/>
      <c r="B131" s="1098"/>
      <c r="C131" s="1095"/>
      <c r="D131" s="508"/>
      <c r="E131" s="507"/>
      <c r="F131" s="478" t="str">
        <f>+IF(C127&gt;0,E131/(C127/12),"NA")</f>
        <v>NA</v>
      </c>
      <c r="G131" s="477" t="str">
        <f>IF(H130="YES",(IF(C127&gt;0,D130+(F131*30),("NA"))),(IF(C127&gt;0,G130+(F131*30),("NA"))))</f>
        <v>NA</v>
      </c>
      <c r="H131" s="475" t="str">
        <f t="shared" si="31"/>
        <v>YES</v>
      </c>
      <c r="I131" s="476">
        <f t="shared" si="37"/>
        <v>0</v>
      </c>
      <c r="J131" s="476" t="b">
        <f t="shared" si="32"/>
        <v>0</v>
      </c>
      <c r="K131" s="476">
        <f t="shared" si="33"/>
        <v>0</v>
      </c>
      <c r="L131" s="476">
        <f t="shared" si="34"/>
        <v>0</v>
      </c>
      <c r="M131" s="475">
        <f>(IF(H131=("Yes"), (L131*(C127/12)), E131))</f>
        <v>0</v>
      </c>
      <c r="N131" s="1097"/>
      <c r="O131" s="1085"/>
      <c r="P131" s="474">
        <f t="shared" si="35"/>
        <v>0</v>
      </c>
      <c r="Q131" s="1086"/>
    </row>
    <row r="132" spans="1:17" s="22" customFormat="1" ht="20.100000000000001" hidden="1" customHeight="1" x14ac:dyDescent="0.25">
      <c r="A132" s="1099"/>
      <c r="B132" s="1098"/>
      <c r="C132" s="1095"/>
      <c r="D132" s="508"/>
      <c r="E132" s="507"/>
      <c r="F132" s="478" t="str">
        <f>+IF(C127&gt;0,E132/(C127/12),"NA")</f>
        <v>NA</v>
      </c>
      <c r="G132" s="477" t="str">
        <f>IF(H131="YES",(IF(C127&gt;0,D131+(F132*30),("NA"))),(IF(C127&gt;0,G131+(F132*30),("NA"))))</f>
        <v>NA</v>
      </c>
      <c r="H132" s="475" t="str">
        <f t="shared" si="31"/>
        <v>YES</v>
      </c>
      <c r="I132" s="476">
        <f t="shared" si="37"/>
        <v>0</v>
      </c>
      <c r="J132" s="476" t="b">
        <f t="shared" si="32"/>
        <v>0</v>
      </c>
      <c r="K132" s="476">
        <f t="shared" si="33"/>
        <v>0</v>
      </c>
      <c r="L132" s="476">
        <f t="shared" si="34"/>
        <v>0</v>
      </c>
      <c r="M132" s="475">
        <f>(IF(H132=("Yes"), (L132*(C127/12)), E132))</f>
        <v>0</v>
      </c>
      <c r="N132" s="1097"/>
      <c r="O132" s="1085"/>
      <c r="P132" s="474">
        <f t="shared" si="35"/>
        <v>0</v>
      </c>
      <c r="Q132" s="1086"/>
    </row>
    <row r="133" spans="1:17" s="22" customFormat="1" ht="20.100000000000001" hidden="1" customHeight="1" x14ac:dyDescent="0.25">
      <c r="A133" s="1099"/>
      <c r="B133" s="1098"/>
      <c r="C133" s="1095"/>
      <c r="D133" s="508"/>
      <c r="E133" s="507"/>
      <c r="F133" s="478" t="str">
        <f>+IF(C127&gt;0,E133/(C127/12),"NA")</f>
        <v>NA</v>
      </c>
      <c r="G133" s="477" t="str">
        <f>IF(H132="YES",(IF(C127&gt;0,D132+(F133*30),("NA"))),(IF(C127&gt;0,G132+(F133*30),("NA"))))</f>
        <v>NA</v>
      </c>
      <c r="H133" s="475" t="str">
        <f t="shared" si="31"/>
        <v>YES</v>
      </c>
      <c r="I133" s="476">
        <f t="shared" si="37"/>
        <v>0</v>
      </c>
      <c r="J133" s="476" t="b">
        <f t="shared" si="32"/>
        <v>0</v>
      </c>
      <c r="K133" s="476">
        <f t="shared" si="33"/>
        <v>0</v>
      </c>
      <c r="L133" s="476">
        <f t="shared" si="34"/>
        <v>0</v>
      </c>
      <c r="M133" s="475">
        <f>(IF(H133=("Yes"), (L133*(C127/12)), E133))</f>
        <v>0</v>
      </c>
      <c r="N133" s="1097"/>
      <c r="O133" s="1085"/>
      <c r="P133" s="474">
        <f t="shared" si="35"/>
        <v>0</v>
      </c>
      <c r="Q133" s="1086"/>
    </row>
    <row r="134" spans="1:17" s="22" customFormat="1" ht="20.100000000000001" hidden="1" customHeight="1" x14ac:dyDescent="0.25">
      <c r="A134" s="1074"/>
      <c r="B134" s="1077"/>
      <c r="C134" s="1080"/>
      <c r="D134" s="480"/>
      <c r="E134" s="479"/>
      <c r="F134" s="478" t="str">
        <f>+IF(C127&gt;0,E134/(C127/12),"NA")</f>
        <v>NA</v>
      </c>
      <c r="G134" s="477" t="str">
        <f>IF(H133="YES",(IF(C127&gt;0,D133+(F134*30),("NA"))),(IF(C127&gt;0,G133+(F134*30),("NA"))))</f>
        <v>NA</v>
      </c>
      <c r="H134" s="475" t="str">
        <f t="shared" si="31"/>
        <v>YES</v>
      </c>
      <c r="I134" s="476">
        <f t="shared" si="37"/>
        <v>0</v>
      </c>
      <c r="J134" s="476" t="b">
        <f t="shared" si="32"/>
        <v>0</v>
      </c>
      <c r="K134" s="476">
        <f t="shared" si="33"/>
        <v>0</v>
      </c>
      <c r="L134" s="476">
        <f t="shared" si="34"/>
        <v>0</v>
      </c>
      <c r="M134" s="475">
        <f>(IF(H134=("Yes"), (L134*(C127/12)), E134))</f>
        <v>0</v>
      </c>
      <c r="N134" s="1065"/>
      <c r="O134" s="1050"/>
      <c r="P134" s="474">
        <f t="shared" si="35"/>
        <v>0</v>
      </c>
      <c r="Q134" s="1053"/>
    </row>
    <row r="135" spans="1:17" s="22" customFormat="1" ht="20.100000000000001" hidden="1" customHeight="1" x14ac:dyDescent="0.25">
      <c r="A135" s="1074"/>
      <c r="B135" s="1077"/>
      <c r="C135" s="1080"/>
      <c r="D135" s="480"/>
      <c r="E135" s="479"/>
      <c r="F135" s="478" t="str">
        <f>+IF(C127&gt;0,E135/(C127/12),"NA")</f>
        <v>NA</v>
      </c>
      <c r="G135" s="477" t="str">
        <f>IF(H134="YES",(IF(C127&gt;0,D134+(F135*30),("NA"))),(IF(C127&gt;0,G134+(F135*30),("NA"))))</f>
        <v>NA</v>
      </c>
      <c r="H135" s="475" t="str">
        <f t="shared" si="31"/>
        <v>YES</v>
      </c>
      <c r="I135" s="476">
        <f t="shared" si="37"/>
        <v>0</v>
      </c>
      <c r="J135" s="476" t="b">
        <f t="shared" si="32"/>
        <v>0</v>
      </c>
      <c r="K135" s="476">
        <f t="shared" si="33"/>
        <v>0</v>
      </c>
      <c r="L135" s="476">
        <f t="shared" si="34"/>
        <v>0</v>
      </c>
      <c r="M135" s="475">
        <f>(IF(H135=("Yes"), (L135*(C127/12)), E135))</f>
        <v>0</v>
      </c>
      <c r="N135" s="1065"/>
      <c r="O135" s="1050"/>
      <c r="P135" s="474">
        <f t="shared" si="35"/>
        <v>0</v>
      </c>
      <c r="Q135" s="1053"/>
    </row>
    <row r="136" spans="1:17" s="22" customFormat="1" ht="20.100000000000001" hidden="1" customHeight="1" x14ac:dyDescent="0.25">
      <c r="A136" s="1074"/>
      <c r="B136" s="1077"/>
      <c r="C136" s="1080"/>
      <c r="D136" s="480"/>
      <c r="E136" s="479"/>
      <c r="F136" s="478" t="str">
        <f>+IF(C127&gt;0,E136/(C127/12),"NA")</f>
        <v>NA</v>
      </c>
      <c r="G136" s="477" t="str">
        <f>IF(H135="YES",(IF(C127&gt;0,D135+(F136*30),("NA"))),(IF(C127&gt;0,G135+(F136*30),("NA"))))</f>
        <v>NA</v>
      </c>
      <c r="H136" s="475" t="str">
        <f t="shared" si="31"/>
        <v>YES</v>
      </c>
      <c r="I136" s="476">
        <f t="shared" si="37"/>
        <v>0</v>
      </c>
      <c r="J136" s="476" t="b">
        <f t="shared" si="32"/>
        <v>0</v>
      </c>
      <c r="K136" s="476">
        <f t="shared" si="33"/>
        <v>0</v>
      </c>
      <c r="L136" s="476">
        <f t="shared" si="34"/>
        <v>0</v>
      </c>
      <c r="M136" s="475">
        <f>(IF(H136=("Yes"), (L136*(C127/12)), E136))</f>
        <v>0</v>
      </c>
      <c r="N136" s="1065"/>
      <c r="O136" s="1050"/>
      <c r="P136" s="474">
        <f t="shared" si="35"/>
        <v>0</v>
      </c>
      <c r="Q136" s="1053"/>
    </row>
    <row r="137" spans="1:17" s="22" customFormat="1" ht="20.100000000000001" hidden="1" customHeight="1" x14ac:dyDescent="0.25">
      <c r="A137" s="1074"/>
      <c r="B137" s="1077"/>
      <c r="C137" s="1080"/>
      <c r="D137" s="480"/>
      <c r="E137" s="479"/>
      <c r="F137" s="478" t="str">
        <f>+IF(C127&gt;0,E137/(C127/12),"NA")</f>
        <v>NA</v>
      </c>
      <c r="G137" s="477" t="str">
        <f>IF(H136="YES",(IF(C127&gt;0,D136+(F137*30),("NA"))),(IF(C127&gt;0,G136+(F137*30),("NA"))))</f>
        <v>NA</v>
      </c>
      <c r="H137" s="475" t="str">
        <f t="shared" si="31"/>
        <v>YES</v>
      </c>
      <c r="I137" s="476">
        <f t="shared" si="37"/>
        <v>0</v>
      </c>
      <c r="J137" s="476" t="b">
        <f t="shared" si="32"/>
        <v>0</v>
      </c>
      <c r="K137" s="476">
        <f t="shared" si="33"/>
        <v>0</v>
      </c>
      <c r="L137" s="476">
        <f t="shared" si="34"/>
        <v>0</v>
      </c>
      <c r="M137" s="475">
        <f>(IF(H137=("Yes"), (L137*(C127/12)), E137))</f>
        <v>0</v>
      </c>
      <c r="N137" s="1065"/>
      <c r="O137" s="1050"/>
      <c r="P137" s="474">
        <f t="shared" si="35"/>
        <v>0</v>
      </c>
      <c r="Q137" s="1053"/>
    </row>
    <row r="138" spans="1:17" s="22" customFormat="1" ht="20.100000000000001" hidden="1" customHeight="1" x14ac:dyDescent="0.25">
      <c r="A138" s="1074"/>
      <c r="B138" s="1077"/>
      <c r="C138" s="1080"/>
      <c r="D138" s="480"/>
      <c r="E138" s="479"/>
      <c r="F138" s="478" t="str">
        <f>+IF(C127&gt;0,E138/(C127/12),"NA")</f>
        <v>NA</v>
      </c>
      <c r="G138" s="477" t="str">
        <f>IF(H137="YES",(IF(C127&gt;0,D137+(F138*30),("NA"))),(IF(C127&gt;0,G137+(F138*30),("NA"))))</f>
        <v>NA</v>
      </c>
      <c r="H138" s="475" t="str">
        <f t="shared" si="31"/>
        <v>YES</v>
      </c>
      <c r="I138" s="476">
        <f t="shared" si="37"/>
        <v>0</v>
      </c>
      <c r="J138" s="476" t="b">
        <f t="shared" si="32"/>
        <v>0</v>
      </c>
      <c r="K138" s="476">
        <f t="shared" si="33"/>
        <v>0</v>
      </c>
      <c r="L138" s="476">
        <f t="shared" si="34"/>
        <v>0</v>
      </c>
      <c r="M138" s="475">
        <f>(IF(H138=("Yes"), (L138*(C127/12)), E138))</f>
        <v>0</v>
      </c>
      <c r="N138" s="1065"/>
      <c r="O138" s="1050"/>
      <c r="P138" s="474">
        <f t="shared" si="35"/>
        <v>0</v>
      </c>
      <c r="Q138" s="1053"/>
    </row>
    <row r="139" spans="1:17" s="22" customFormat="1" ht="20.100000000000001" hidden="1" customHeight="1" x14ac:dyDescent="0.25">
      <c r="A139" s="1074"/>
      <c r="B139" s="1077"/>
      <c r="C139" s="1080"/>
      <c r="D139" s="480"/>
      <c r="E139" s="479"/>
      <c r="F139" s="478" t="str">
        <f>+IF(C127&gt;0,E139/(C127/12),"NA")</f>
        <v>NA</v>
      </c>
      <c r="G139" s="477" t="str">
        <f>IF(H138="YES",(IF(C127&gt;0,D138+(F139*30),("NA"))),(IF(C127&gt;0,G138+(F139*30),("NA"))))</f>
        <v>NA</v>
      </c>
      <c r="H139" s="475" t="str">
        <f t="shared" si="31"/>
        <v>YES</v>
      </c>
      <c r="I139" s="476">
        <f t="shared" si="37"/>
        <v>0</v>
      </c>
      <c r="J139" s="476" t="b">
        <f t="shared" si="32"/>
        <v>0</v>
      </c>
      <c r="K139" s="476">
        <f t="shared" si="33"/>
        <v>0</v>
      </c>
      <c r="L139" s="476">
        <f t="shared" si="34"/>
        <v>0</v>
      </c>
      <c r="M139" s="475">
        <f>(IF(H139=("Yes"), (L139*(C127/12)), E139))</f>
        <v>0</v>
      </c>
      <c r="N139" s="1065"/>
      <c r="O139" s="1050"/>
      <c r="P139" s="474">
        <f t="shared" si="35"/>
        <v>0</v>
      </c>
      <c r="Q139" s="1053"/>
    </row>
    <row r="140" spans="1:17" s="22" customFormat="1" ht="20.100000000000001" hidden="1" customHeight="1" thickBot="1" x14ac:dyDescent="0.3">
      <c r="A140" s="1075"/>
      <c r="B140" s="1078"/>
      <c r="C140" s="1081"/>
      <c r="D140" s="495"/>
      <c r="E140" s="494"/>
      <c r="F140" s="493" t="str">
        <f>+IF(C127&gt;0,E140/(C127/12),"NA")</f>
        <v>NA</v>
      </c>
      <c r="G140" s="492" t="str">
        <f>IF(H139="YES",(IF(C127&gt;0,D139+(F140*30),("NA"))),(IF(C127&gt;0,G139+(F140*30),("NA"))))</f>
        <v>NA</v>
      </c>
      <c r="H140" s="490" t="str">
        <f t="shared" si="31"/>
        <v>YES</v>
      </c>
      <c r="I140" s="491">
        <f t="shared" si="37"/>
        <v>0</v>
      </c>
      <c r="J140" s="491" t="b">
        <f t="shared" si="32"/>
        <v>0</v>
      </c>
      <c r="K140" s="491">
        <f t="shared" si="33"/>
        <v>0</v>
      </c>
      <c r="L140" s="491">
        <f t="shared" si="34"/>
        <v>0</v>
      </c>
      <c r="M140" s="490">
        <f>(IF(H140=("Yes"), (L140*(C127/12)), E140))</f>
        <v>0</v>
      </c>
      <c r="N140" s="1066"/>
      <c r="O140" s="1051"/>
      <c r="P140" s="489">
        <f t="shared" si="35"/>
        <v>0</v>
      </c>
      <c r="Q140" s="1054"/>
    </row>
    <row r="141" spans="1:17" s="22" customFormat="1" ht="20.100000000000001" customHeight="1" x14ac:dyDescent="0.25">
      <c r="A141" s="1073" t="s">
        <v>6</v>
      </c>
      <c r="B141" s="1076" t="s">
        <v>197</v>
      </c>
      <c r="C141" s="1079">
        <f>VALUE(Quantities!C21)</f>
        <v>0</v>
      </c>
      <c r="D141" s="488"/>
      <c r="E141" s="487"/>
      <c r="F141" s="486" t="str">
        <f>+IF(C141&gt;0,E141/(C141/12),"NA")</f>
        <v>NA</v>
      </c>
      <c r="G141" s="485" t="str">
        <f>IF(C141&gt;0,+'Country and Date'!$C$8+(F141*30), ("NA"))</f>
        <v>NA</v>
      </c>
      <c r="H141" s="483" t="str">
        <f t="shared" si="31"/>
        <v>YES</v>
      </c>
      <c r="I141" s="484" t="e">
        <f>DATEDIF('Country and Date'!C8, D141, "d")</f>
        <v>#NUM!</v>
      </c>
      <c r="J141" s="484" t="b">
        <f t="shared" si="32"/>
        <v>1</v>
      </c>
      <c r="K141" s="484">
        <f t="shared" si="33"/>
        <v>0</v>
      </c>
      <c r="L141" s="484">
        <f t="shared" si="34"/>
        <v>0</v>
      </c>
      <c r="M141" s="483">
        <f>(IF(H141=("Yes"), (L141*(C141/12)), E141))</f>
        <v>0</v>
      </c>
      <c r="N141" s="1064">
        <f>(SUM(VALUE(M141)+VALUE(M142)+VALUE(M143)+VALUE(M144)+VALUE(M145)+VALUE(M146)+VALUE(M147)+VALUE(M148)+VALUE(M149)+VALUE(M150)+VALUE(M151)+VALUE(M152)+VALUE(M153)+VALUE(M154)))</f>
        <v>0</v>
      </c>
      <c r="O141" s="1049" t="str">
        <f>(+IF(C141&gt;0,N141/(C141/12),"NA"))</f>
        <v>NA</v>
      </c>
      <c r="P141" s="482">
        <f t="shared" si="35"/>
        <v>0</v>
      </c>
      <c r="Q141" s="1052">
        <f>SUM(P141:P154)</f>
        <v>0</v>
      </c>
    </row>
    <row r="142" spans="1:17" s="22" customFormat="1" ht="20.100000000000001" customHeight="1" x14ac:dyDescent="0.25">
      <c r="A142" s="1099"/>
      <c r="B142" s="1098"/>
      <c r="C142" s="1095"/>
      <c r="D142" s="508"/>
      <c r="E142" s="507"/>
      <c r="F142" s="478" t="str">
        <f>+IF(C141&gt;0,E142/(C141/12),"NA")</f>
        <v>NA</v>
      </c>
      <c r="G142" s="477" t="str">
        <f>IF(H141="YES",(IF(C141&gt;0,D141+(F142*30),("NA"))),(IF(C141&gt;0,G141+(F142*30),("NA"))))</f>
        <v>NA</v>
      </c>
      <c r="H142" s="475" t="str">
        <f t="shared" si="31"/>
        <v>YES</v>
      </c>
      <c r="I142" s="476">
        <f>IF(H141="YES",(DATEDIF(D141,D142,"d")),(DATEDIF(G141,D142,"d")))</f>
        <v>0</v>
      </c>
      <c r="J142" s="476" t="b">
        <f t="shared" si="32"/>
        <v>0</v>
      </c>
      <c r="K142" s="476">
        <f t="shared" si="33"/>
        <v>0</v>
      </c>
      <c r="L142" s="476">
        <f t="shared" si="34"/>
        <v>0</v>
      </c>
      <c r="M142" s="475">
        <f>(IF(H142=("Yes"), (L142*(C141/12)), E142))</f>
        <v>0</v>
      </c>
      <c r="N142" s="1097"/>
      <c r="O142" s="1085"/>
      <c r="P142" s="474">
        <f t="shared" si="35"/>
        <v>0</v>
      </c>
      <c r="Q142" s="1086"/>
    </row>
    <row r="143" spans="1:17" s="22" customFormat="1" ht="20.100000000000001" customHeight="1" x14ac:dyDescent="0.25">
      <c r="A143" s="1099"/>
      <c r="B143" s="1098"/>
      <c r="C143" s="1095"/>
      <c r="D143" s="508"/>
      <c r="E143" s="507"/>
      <c r="F143" s="478" t="str">
        <f>+IF(C141&gt;0,E143/(C141/12),"NA")</f>
        <v>NA</v>
      </c>
      <c r="G143" s="477" t="str">
        <f>IF(H142="YES",(IF(C141&gt;0,D142+(F143*30),("NA"))),(IF(C141&gt;0,G142+(F143*30),("NA"))))</f>
        <v>NA</v>
      </c>
      <c r="H143" s="475" t="str">
        <f t="shared" si="31"/>
        <v>YES</v>
      </c>
      <c r="I143" s="476">
        <f t="shared" ref="I143:I154" si="38">IF(H142="YES", (DATEDIF(D142, D143, "d")), (DATEDIF(G142,D143,"d")))</f>
        <v>0</v>
      </c>
      <c r="J143" s="476" t="b">
        <f t="shared" si="32"/>
        <v>0</v>
      </c>
      <c r="K143" s="476">
        <f t="shared" si="33"/>
        <v>0</v>
      </c>
      <c r="L143" s="476">
        <f t="shared" si="34"/>
        <v>0</v>
      </c>
      <c r="M143" s="475">
        <f>(IF(H143=("Yes"), (L143*(C141/12)), E143))</f>
        <v>0</v>
      </c>
      <c r="N143" s="1097"/>
      <c r="O143" s="1085"/>
      <c r="P143" s="474">
        <f t="shared" si="35"/>
        <v>0</v>
      </c>
      <c r="Q143" s="1086"/>
    </row>
    <row r="144" spans="1:17" s="22" customFormat="1" ht="20.100000000000001" customHeight="1" thickBot="1" x14ac:dyDescent="0.3">
      <c r="A144" s="1099"/>
      <c r="B144" s="1098"/>
      <c r="C144" s="1095"/>
      <c r="D144" s="508"/>
      <c r="E144" s="507"/>
      <c r="F144" s="478" t="str">
        <f>+IF(C141&gt;0,E144/(C141/12),"NA")</f>
        <v>NA</v>
      </c>
      <c r="G144" s="477" t="str">
        <f>IF(H143="YES",(IF(C141&gt;0,D143+(F144*30),("NA"))),(IF(C141&gt;0,G143+(F144*30),("NA"))))</f>
        <v>NA</v>
      </c>
      <c r="H144" s="475" t="str">
        <f t="shared" si="31"/>
        <v>YES</v>
      </c>
      <c r="I144" s="476">
        <f t="shared" si="38"/>
        <v>0</v>
      </c>
      <c r="J144" s="476" t="b">
        <f t="shared" si="32"/>
        <v>0</v>
      </c>
      <c r="K144" s="476">
        <f t="shared" si="33"/>
        <v>0</v>
      </c>
      <c r="L144" s="476">
        <f t="shared" si="34"/>
        <v>0</v>
      </c>
      <c r="M144" s="475">
        <f>(IF(H144=("Yes"), (L144*(C141/12)), E144))</f>
        <v>0</v>
      </c>
      <c r="N144" s="1097"/>
      <c r="O144" s="1085"/>
      <c r="P144" s="474">
        <f t="shared" si="35"/>
        <v>0</v>
      </c>
      <c r="Q144" s="1086"/>
    </row>
    <row r="145" spans="1:17" s="22" customFormat="1" ht="20.100000000000001" hidden="1" customHeight="1" x14ac:dyDescent="0.25">
      <c r="A145" s="1099"/>
      <c r="B145" s="1098"/>
      <c r="C145" s="1095"/>
      <c r="D145" s="508"/>
      <c r="E145" s="507"/>
      <c r="F145" s="478" t="str">
        <f>+IF(C141&gt;0,E145/(C141/12),"NA")</f>
        <v>NA</v>
      </c>
      <c r="G145" s="477" t="str">
        <f>IF(H144="YES",(IF(C141&gt;0,D144+(F145*30),("NA"))),(IF(C141&gt;0,G144+(F145*30),("NA"))))</f>
        <v>NA</v>
      </c>
      <c r="H145" s="475" t="str">
        <f t="shared" si="31"/>
        <v>YES</v>
      </c>
      <c r="I145" s="476">
        <f t="shared" si="38"/>
        <v>0</v>
      </c>
      <c r="J145" s="476" t="b">
        <f t="shared" si="32"/>
        <v>0</v>
      </c>
      <c r="K145" s="476">
        <f t="shared" si="33"/>
        <v>0</v>
      </c>
      <c r="L145" s="476">
        <f t="shared" si="34"/>
        <v>0</v>
      </c>
      <c r="M145" s="475">
        <f>(IF(H145=("Yes"), (L145*(C141/12)), E145))</f>
        <v>0</v>
      </c>
      <c r="N145" s="1097"/>
      <c r="O145" s="1085"/>
      <c r="P145" s="474">
        <f t="shared" si="35"/>
        <v>0</v>
      </c>
      <c r="Q145" s="1086"/>
    </row>
    <row r="146" spans="1:17" s="22" customFormat="1" ht="20.100000000000001" hidden="1" customHeight="1" x14ac:dyDescent="0.25">
      <c r="A146" s="1099"/>
      <c r="B146" s="1098"/>
      <c r="C146" s="1095"/>
      <c r="D146" s="508"/>
      <c r="E146" s="507"/>
      <c r="F146" s="478" t="str">
        <f>+IF(C141&gt;0,E146/(C141/12),"NA")</f>
        <v>NA</v>
      </c>
      <c r="G146" s="477" t="str">
        <f>IF(H145="YES",(IF(C141&gt;0,D145+(F146*30),("NA"))),(IF(C141&gt;0,G145+(F146*30),("NA"))))</f>
        <v>NA</v>
      </c>
      <c r="H146" s="475" t="str">
        <f t="shared" si="31"/>
        <v>YES</v>
      </c>
      <c r="I146" s="476">
        <f t="shared" si="38"/>
        <v>0</v>
      </c>
      <c r="J146" s="476" t="b">
        <f t="shared" si="32"/>
        <v>0</v>
      </c>
      <c r="K146" s="476">
        <f t="shared" si="33"/>
        <v>0</v>
      </c>
      <c r="L146" s="476">
        <f t="shared" si="34"/>
        <v>0</v>
      </c>
      <c r="M146" s="475">
        <f>(IF(H146=("Yes"), (L146*(C141/12)), E146))</f>
        <v>0</v>
      </c>
      <c r="N146" s="1097"/>
      <c r="O146" s="1085"/>
      <c r="P146" s="474">
        <f t="shared" si="35"/>
        <v>0</v>
      </c>
      <c r="Q146" s="1086"/>
    </row>
    <row r="147" spans="1:17" s="22" customFormat="1" ht="20.100000000000001" hidden="1" customHeight="1" x14ac:dyDescent="0.25">
      <c r="A147" s="1099"/>
      <c r="B147" s="1098"/>
      <c r="C147" s="1095"/>
      <c r="D147" s="508"/>
      <c r="E147" s="507"/>
      <c r="F147" s="478" t="str">
        <f>+IF(C141&gt;0,E147/(C141/12),"NA")</f>
        <v>NA</v>
      </c>
      <c r="G147" s="477" t="str">
        <f>IF(H146="YES",(IF(C141&gt;0,D146+(F147*30),("NA"))),(IF(C141&gt;0,G146+(F147*30),("NA"))))</f>
        <v>NA</v>
      </c>
      <c r="H147" s="475" t="str">
        <f t="shared" si="31"/>
        <v>YES</v>
      </c>
      <c r="I147" s="476">
        <f t="shared" si="38"/>
        <v>0</v>
      </c>
      <c r="J147" s="476" t="b">
        <f t="shared" si="32"/>
        <v>0</v>
      </c>
      <c r="K147" s="476">
        <f t="shared" si="33"/>
        <v>0</v>
      </c>
      <c r="L147" s="476">
        <f t="shared" si="34"/>
        <v>0</v>
      </c>
      <c r="M147" s="475">
        <f>(IF(H147=("Yes"), (L147*(C141/12)), E147))</f>
        <v>0</v>
      </c>
      <c r="N147" s="1097"/>
      <c r="O147" s="1085"/>
      <c r="P147" s="474">
        <f t="shared" si="35"/>
        <v>0</v>
      </c>
      <c r="Q147" s="1086"/>
    </row>
    <row r="148" spans="1:17" s="22" customFormat="1" ht="20.100000000000001" hidden="1" customHeight="1" x14ac:dyDescent="0.25">
      <c r="A148" s="1074"/>
      <c r="B148" s="1077"/>
      <c r="C148" s="1080"/>
      <c r="D148" s="480"/>
      <c r="E148" s="479"/>
      <c r="F148" s="478" t="str">
        <f>+IF(C141&gt;0,E148/(C141/12),"NA")</f>
        <v>NA</v>
      </c>
      <c r="G148" s="477" t="str">
        <f>IF(H147="YES",(IF(C141&gt;0,D147+(F148*30),("NA"))),(IF(C141&gt;0,G147+(F148*30),("NA"))))</f>
        <v>NA</v>
      </c>
      <c r="H148" s="475" t="str">
        <f t="shared" si="31"/>
        <v>YES</v>
      </c>
      <c r="I148" s="476">
        <f t="shared" si="38"/>
        <v>0</v>
      </c>
      <c r="J148" s="476" t="b">
        <f t="shared" si="32"/>
        <v>0</v>
      </c>
      <c r="K148" s="476">
        <f t="shared" si="33"/>
        <v>0</v>
      </c>
      <c r="L148" s="476">
        <f t="shared" si="34"/>
        <v>0</v>
      </c>
      <c r="M148" s="475">
        <f>(IF(H148=("Yes"), (L148*(C141/12)), E148))</f>
        <v>0</v>
      </c>
      <c r="N148" s="1065"/>
      <c r="O148" s="1050"/>
      <c r="P148" s="474">
        <f t="shared" si="35"/>
        <v>0</v>
      </c>
      <c r="Q148" s="1053"/>
    </row>
    <row r="149" spans="1:17" s="22" customFormat="1" ht="20.100000000000001" hidden="1" customHeight="1" x14ac:dyDescent="0.25">
      <c r="A149" s="1074"/>
      <c r="B149" s="1077"/>
      <c r="C149" s="1080"/>
      <c r="D149" s="480"/>
      <c r="E149" s="479"/>
      <c r="F149" s="478" t="str">
        <f>+IF(C141&gt;0,E149/(C141/12),"NA")</f>
        <v>NA</v>
      </c>
      <c r="G149" s="477" t="str">
        <f>IF(H148="YES",(IF(C141&gt;0,D148+(F149*30),("NA"))),(IF(C141&gt;0,G148+(F149*30),("NA"))))</f>
        <v>NA</v>
      </c>
      <c r="H149" s="475" t="str">
        <f t="shared" ref="H149:H180" si="39">IF(G149&gt;D149, ("YES"), ("NO"))</f>
        <v>YES</v>
      </c>
      <c r="I149" s="476">
        <f t="shared" si="38"/>
        <v>0</v>
      </c>
      <c r="J149" s="476" t="b">
        <f t="shared" ref="J149:J180" si="40">ISERROR(I149)</f>
        <v>0</v>
      </c>
      <c r="K149" s="476">
        <f t="shared" ref="K149:K180" si="41">IF(J149="TRUE",0,0)</f>
        <v>0</v>
      </c>
      <c r="L149" s="476">
        <f t="shared" ref="L149:L180" si="42">IF(J149=TRUE, K149, I149/30)</f>
        <v>0</v>
      </c>
      <c r="M149" s="475">
        <f>(IF(H149=("Yes"), (L149*(C141/12)), E149))</f>
        <v>0</v>
      </c>
      <c r="N149" s="1065"/>
      <c r="O149" s="1050"/>
      <c r="P149" s="474">
        <f t="shared" ref="P149:P180" si="43">(IF(H149="YES",E149-M149,0))</f>
        <v>0</v>
      </c>
      <c r="Q149" s="1053"/>
    </row>
    <row r="150" spans="1:17" s="22" customFormat="1" ht="20.100000000000001" hidden="1" customHeight="1" x14ac:dyDescent="0.25">
      <c r="A150" s="1074"/>
      <c r="B150" s="1077"/>
      <c r="C150" s="1080"/>
      <c r="D150" s="480"/>
      <c r="E150" s="479"/>
      <c r="F150" s="478" t="str">
        <f>+IF(C141&gt;0,E150/(C141/12),"NA")</f>
        <v>NA</v>
      </c>
      <c r="G150" s="477" t="str">
        <f>IF(H149="YES",(IF(C141&gt;0,D149+(F150*30),("NA"))),(IF(C141&gt;0,G149+(F150*30),("NA"))))</f>
        <v>NA</v>
      </c>
      <c r="H150" s="475" t="str">
        <f t="shared" si="39"/>
        <v>YES</v>
      </c>
      <c r="I150" s="476">
        <f t="shared" si="38"/>
        <v>0</v>
      </c>
      <c r="J150" s="476" t="b">
        <f t="shared" si="40"/>
        <v>0</v>
      </c>
      <c r="K150" s="476">
        <f t="shared" si="41"/>
        <v>0</v>
      </c>
      <c r="L150" s="476">
        <f t="shared" si="42"/>
        <v>0</v>
      </c>
      <c r="M150" s="475">
        <f>(IF(H150=("Yes"), (L150*(C141/12)), E150))</f>
        <v>0</v>
      </c>
      <c r="N150" s="1065"/>
      <c r="O150" s="1050"/>
      <c r="P150" s="474">
        <f t="shared" si="43"/>
        <v>0</v>
      </c>
      <c r="Q150" s="1053"/>
    </row>
    <row r="151" spans="1:17" s="22" customFormat="1" ht="20.100000000000001" hidden="1" customHeight="1" x14ac:dyDescent="0.25">
      <c r="A151" s="1074"/>
      <c r="B151" s="1077"/>
      <c r="C151" s="1080"/>
      <c r="D151" s="480"/>
      <c r="E151" s="479"/>
      <c r="F151" s="478" t="str">
        <f>+IF(C141&gt;0,E151/(C141/12),"NA")</f>
        <v>NA</v>
      </c>
      <c r="G151" s="477" t="str">
        <f>IF(H150="YES",(IF(C141&gt;0,D150+(F151*30),("NA"))),(IF(C141&gt;0,G150+(F151*30),("NA"))))</f>
        <v>NA</v>
      </c>
      <c r="H151" s="475" t="str">
        <f t="shared" si="39"/>
        <v>YES</v>
      </c>
      <c r="I151" s="476">
        <f t="shared" si="38"/>
        <v>0</v>
      </c>
      <c r="J151" s="476" t="b">
        <f t="shared" si="40"/>
        <v>0</v>
      </c>
      <c r="K151" s="476">
        <f t="shared" si="41"/>
        <v>0</v>
      </c>
      <c r="L151" s="476">
        <f t="shared" si="42"/>
        <v>0</v>
      </c>
      <c r="M151" s="475">
        <f>(IF(H151=("Yes"), (L151*(C141/12)), E151))</f>
        <v>0</v>
      </c>
      <c r="N151" s="1065"/>
      <c r="O151" s="1050"/>
      <c r="P151" s="474">
        <f t="shared" si="43"/>
        <v>0</v>
      </c>
      <c r="Q151" s="1053"/>
    </row>
    <row r="152" spans="1:17" s="22" customFormat="1" ht="20.100000000000001" hidden="1" customHeight="1" x14ac:dyDescent="0.25">
      <c r="A152" s="1074"/>
      <c r="B152" s="1077"/>
      <c r="C152" s="1080"/>
      <c r="D152" s="480"/>
      <c r="E152" s="479"/>
      <c r="F152" s="478" t="str">
        <f>+IF(C141&gt;0,E152/(C141/12),"NA")</f>
        <v>NA</v>
      </c>
      <c r="G152" s="477" t="str">
        <f>IF(H151="YES",(IF(C141&gt;0,D151+(F152*30),("NA"))),(IF(C141&gt;0,G151+(F152*30),("NA"))))</f>
        <v>NA</v>
      </c>
      <c r="H152" s="475" t="str">
        <f t="shared" si="39"/>
        <v>YES</v>
      </c>
      <c r="I152" s="476">
        <f t="shared" si="38"/>
        <v>0</v>
      </c>
      <c r="J152" s="476" t="b">
        <f t="shared" si="40"/>
        <v>0</v>
      </c>
      <c r="K152" s="476">
        <f t="shared" si="41"/>
        <v>0</v>
      </c>
      <c r="L152" s="476">
        <f t="shared" si="42"/>
        <v>0</v>
      </c>
      <c r="M152" s="475">
        <f>(IF(H152=("Yes"), (L152*(C141/12)), E152))</f>
        <v>0</v>
      </c>
      <c r="N152" s="1065"/>
      <c r="O152" s="1050"/>
      <c r="P152" s="474">
        <f t="shared" si="43"/>
        <v>0</v>
      </c>
      <c r="Q152" s="1053"/>
    </row>
    <row r="153" spans="1:17" s="22" customFormat="1" ht="20.100000000000001" hidden="1" customHeight="1" x14ac:dyDescent="0.25">
      <c r="A153" s="1074"/>
      <c r="B153" s="1077"/>
      <c r="C153" s="1080"/>
      <c r="D153" s="480"/>
      <c r="E153" s="479"/>
      <c r="F153" s="478" t="str">
        <f>+IF(C141&gt;0,E153/(C141/12),"NA")</f>
        <v>NA</v>
      </c>
      <c r="G153" s="477" t="str">
        <f>IF(H152="YES",(IF(C141&gt;0,D152+(F153*30),("NA"))),(IF(C141&gt;0,G152+(F153*30),("NA"))))</f>
        <v>NA</v>
      </c>
      <c r="H153" s="475" t="str">
        <f t="shared" si="39"/>
        <v>YES</v>
      </c>
      <c r="I153" s="476">
        <f t="shared" si="38"/>
        <v>0</v>
      </c>
      <c r="J153" s="476" t="b">
        <f t="shared" si="40"/>
        <v>0</v>
      </c>
      <c r="K153" s="476">
        <f t="shared" si="41"/>
        <v>0</v>
      </c>
      <c r="L153" s="476">
        <f t="shared" si="42"/>
        <v>0</v>
      </c>
      <c r="M153" s="475">
        <f>(IF(H153=("Yes"), (L153*(C141/12)), E153))</f>
        <v>0</v>
      </c>
      <c r="N153" s="1065"/>
      <c r="O153" s="1050"/>
      <c r="P153" s="474">
        <f t="shared" si="43"/>
        <v>0</v>
      </c>
      <c r="Q153" s="1053"/>
    </row>
    <row r="154" spans="1:17" s="22" customFormat="1" ht="20.100000000000001" hidden="1" customHeight="1" thickBot="1" x14ac:dyDescent="0.3">
      <c r="A154" s="1075"/>
      <c r="B154" s="1078"/>
      <c r="C154" s="1081"/>
      <c r="D154" s="495"/>
      <c r="E154" s="494"/>
      <c r="F154" s="493" t="str">
        <f>+IF(C141&gt;0,E154/(C141/12),"NA")</f>
        <v>NA</v>
      </c>
      <c r="G154" s="492" t="str">
        <f>IF(H153="YES",(IF(C141&gt;0,D153+(F154*30),("NA"))),(IF(C141&gt;0,G153+(F154*30),("NA"))))</f>
        <v>NA</v>
      </c>
      <c r="H154" s="490" t="str">
        <f t="shared" si="39"/>
        <v>YES</v>
      </c>
      <c r="I154" s="491">
        <f t="shared" si="38"/>
        <v>0</v>
      </c>
      <c r="J154" s="491" t="b">
        <f t="shared" si="40"/>
        <v>0</v>
      </c>
      <c r="K154" s="491">
        <f t="shared" si="41"/>
        <v>0</v>
      </c>
      <c r="L154" s="491">
        <f t="shared" si="42"/>
        <v>0</v>
      </c>
      <c r="M154" s="490">
        <f>(IF(H154=("Yes"), (L154*(C141/12)), E154))</f>
        <v>0</v>
      </c>
      <c r="N154" s="1066"/>
      <c r="O154" s="1051"/>
      <c r="P154" s="489">
        <f t="shared" si="43"/>
        <v>0</v>
      </c>
      <c r="Q154" s="1054"/>
    </row>
    <row r="155" spans="1:17" s="22" customFormat="1" ht="20.100000000000001" customHeight="1" x14ac:dyDescent="0.25">
      <c r="A155" s="1073" t="s">
        <v>196</v>
      </c>
      <c r="B155" s="1076" t="s">
        <v>195</v>
      </c>
      <c r="C155" s="1079">
        <f>VALUE(Quantities!C22)</f>
        <v>0</v>
      </c>
      <c r="D155" s="488"/>
      <c r="E155" s="487"/>
      <c r="F155" s="486" t="str">
        <f>+IF(C155&gt;0,E155/(C155/12),"NA")</f>
        <v>NA</v>
      </c>
      <c r="G155" s="485" t="str">
        <f>IF(C155&gt;0,+'Country and Date'!$C$8+(F155*30), ("NA"))</f>
        <v>NA</v>
      </c>
      <c r="H155" s="483" t="str">
        <f t="shared" si="39"/>
        <v>YES</v>
      </c>
      <c r="I155" s="484" t="e">
        <f>DATEDIF('Country and Date'!C8, D155, "d")</f>
        <v>#NUM!</v>
      </c>
      <c r="J155" s="484" t="b">
        <f t="shared" si="40"/>
        <v>1</v>
      </c>
      <c r="K155" s="484">
        <f t="shared" si="41"/>
        <v>0</v>
      </c>
      <c r="L155" s="484">
        <f t="shared" si="42"/>
        <v>0</v>
      </c>
      <c r="M155" s="483">
        <f>(IF(H155=("Yes"), (L155*(C155/12)), E155))</f>
        <v>0</v>
      </c>
      <c r="N155" s="1064">
        <f>(SUM(VALUE(M155)+VALUE(M156)+VALUE(M157)+VALUE(M158)+VALUE(M159)+VALUE(M160)+VALUE(M161)+VALUE(M162)+VALUE(M163)+VALUE(M164)+VALUE(M165)+VALUE(M166)+VALUE(M167)+VALUE(M168)))</f>
        <v>0</v>
      </c>
      <c r="O155" s="1049" t="str">
        <f>(+IF(C155&gt;0,N155/(C155/12),"NA"))</f>
        <v>NA</v>
      </c>
      <c r="P155" s="482">
        <f t="shared" si="43"/>
        <v>0</v>
      </c>
      <c r="Q155" s="1052">
        <f>SUM(P155:P168)</f>
        <v>0</v>
      </c>
    </row>
    <row r="156" spans="1:17" s="22" customFormat="1" ht="20.100000000000001" customHeight="1" x14ac:dyDescent="0.25">
      <c r="A156" s="1099"/>
      <c r="B156" s="1098"/>
      <c r="C156" s="1095"/>
      <c r="D156" s="508"/>
      <c r="E156" s="507"/>
      <c r="F156" s="478" t="str">
        <f>+IF(C155&gt;0,E156/(C155/12),"NA")</f>
        <v>NA</v>
      </c>
      <c r="G156" s="477" t="str">
        <f>IF(H155="YES",(IF(C155&gt;0,D155+(F156*30),("NA"))),(IF(C155&gt;0,G155+(F156*30),("NA"))))</f>
        <v>NA</v>
      </c>
      <c r="H156" s="475" t="str">
        <f t="shared" si="39"/>
        <v>YES</v>
      </c>
      <c r="I156" s="476">
        <f>IF(H155="YES",(DATEDIF(D155,D156,"d")),(DATEDIF(G155,D156,"d")))</f>
        <v>0</v>
      </c>
      <c r="J156" s="476" t="b">
        <f t="shared" si="40"/>
        <v>0</v>
      </c>
      <c r="K156" s="476">
        <f t="shared" si="41"/>
        <v>0</v>
      </c>
      <c r="L156" s="476">
        <f t="shared" si="42"/>
        <v>0</v>
      </c>
      <c r="M156" s="475">
        <f>(IF(H156=("Yes"), (L156*(C155/12)), E156))</f>
        <v>0</v>
      </c>
      <c r="N156" s="1097"/>
      <c r="O156" s="1085"/>
      <c r="P156" s="474">
        <f t="shared" si="43"/>
        <v>0</v>
      </c>
      <c r="Q156" s="1086"/>
    </row>
    <row r="157" spans="1:17" s="22" customFormat="1" ht="20.100000000000001" customHeight="1" x14ac:dyDescent="0.25">
      <c r="A157" s="1099"/>
      <c r="B157" s="1098"/>
      <c r="C157" s="1095"/>
      <c r="D157" s="508"/>
      <c r="E157" s="507"/>
      <c r="F157" s="478" t="str">
        <f>+IF(C155&gt;0,E157/(C155/12),"NA")</f>
        <v>NA</v>
      </c>
      <c r="G157" s="477" t="str">
        <f>IF(H156="YES",(IF(C155&gt;0,D156+(F157*30),("NA"))),(IF(C155&gt;0,G156+(F157*30),("NA"))))</f>
        <v>NA</v>
      </c>
      <c r="H157" s="475" t="str">
        <f t="shared" si="39"/>
        <v>YES</v>
      </c>
      <c r="I157" s="476">
        <f t="shared" ref="I157:I168" si="44">IF(H156="YES", (DATEDIF(D156, D157, "d")), (DATEDIF(G156,D157,"d")))</f>
        <v>0</v>
      </c>
      <c r="J157" s="476" t="b">
        <f t="shared" si="40"/>
        <v>0</v>
      </c>
      <c r="K157" s="476">
        <f t="shared" si="41"/>
        <v>0</v>
      </c>
      <c r="L157" s="476">
        <f t="shared" si="42"/>
        <v>0</v>
      </c>
      <c r="M157" s="475">
        <f>(IF(H157=("Yes"), (L157*(C155/12)), E157))</f>
        <v>0</v>
      </c>
      <c r="N157" s="1097"/>
      <c r="O157" s="1085"/>
      <c r="P157" s="474">
        <f t="shared" si="43"/>
        <v>0</v>
      </c>
      <c r="Q157" s="1086"/>
    </row>
    <row r="158" spans="1:17" s="22" customFormat="1" ht="20.100000000000001" customHeight="1" thickBot="1" x14ac:dyDescent="0.3">
      <c r="A158" s="1099"/>
      <c r="B158" s="1098"/>
      <c r="C158" s="1095"/>
      <c r="D158" s="508"/>
      <c r="E158" s="507"/>
      <c r="F158" s="478" t="str">
        <f>+IF(C155&gt;0,E158/(C155/12),"NA")</f>
        <v>NA</v>
      </c>
      <c r="G158" s="477" t="str">
        <f>IF(H157="YES",(IF(C155&gt;0,D157+(F158*30),("NA"))),(IF(C155&gt;0,G157+(F158*30),("NA"))))</f>
        <v>NA</v>
      </c>
      <c r="H158" s="475" t="str">
        <f t="shared" si="39"/>
        <v>YES</v>
      </c>
      <c r="I158" s="476">
        <f t="shared" si="44"/>
        <v>0</v>
      </c>
      <c r="J158" s="476" t="b">
        <f t="shared" si="40"/>
        <v>0</v>
      </c>
      <c r="K158" s="476">
        <f t="shared" si="41"/>
        <v>0</v>
      </c>
      <c r="L158" s="476">
        <f t="shared" si="42"/>
        <v>0</v>
      </c>
      <c r="M158" s="475">
        <f>(IF(H158=("Yes"), (L158*(C155/12)), E158))</f>
        <v>0</v>
      </c>
      <c r="N158" s="1097"/>
      <c r="O158" s="1085"/>
      <c r="P158" s="474">
        <f t="shared" si="43"/>
        <v>0</v>
      </c>
      <c r="Q158" s="1086"/>
    </row>
    <row r="159" spans="1:17" s="22" customFormat="1" ht="20.100000000000001" hidden="1" customHeight="1" x14ac:dyDescent="0.25">
      <c r="A159" s="1099"/>
      <c r="B159" s="1098"/>
      <c r="C159" s="1095"/>
      <c r="D159" s="508"/>
      <c r="E159" s="507"/>
      <c r="F159" s="478" t="str">
        <f>+IF(C155&gt;0,E159/(C155/12),"NA")</f>
        <v>NA</v>
      </c>
      <c r="G159" s="477" t="str">
        <f>IF(H158="YES",(IF(C155&gt;0,D158+(F159*30),("NA"))),(IF(C155&gt;0,G158+(F159*30),("NA"))))</f>
        <v>NA</v>
      </c>
      <c r="H159" s="475" t="str">
        <f t="shared" si="39"/>
        <v>YES</v>
      </c>
      <c r="I159" s="476">
        <f t="shared" si="44"/>
        <v>0</v>
      </c>
      <c r="J159" s="476" t="b">
        <f t="shared" si="40"/>
        <v>0</v>
      </c>
      <c r="K159" s="476">
        <f t="shared" si="41"/>
        <v>0</v>
      </c>
      <c r="L159" s="476">
        <f t="shared" si="42"/>
        <v>0</v>
      </c>
      <c r="M159" s="475">
        <f>(IF(H159=("Yes"), (L159*(C155/12)), E159))</f>
        <v>0</v>
      </c>
      <c r="N159" s="1097"/>
      <c r="O159" s="1085"/>
      <c r="P159" s="474">
        <f t="shared" si="43"/>
        <v>0</v>
      </c>
      <c r="Q159" s="1086"/>
    </row>
    <row r="160" spans="1:17" s="22" customFormat="1" ht="20.100000000000001" hidden="1" customHeight="1" x14ac:dyDescent="0.25">
      <c r="A160" s="1099"/>
      <c r="B160" s="1098"/>
      <c r="C160" s="1095"/>
      <c r="D160" s="508"/>
      <c r="E160" s="507"/>
      <c r="F160" s="478" t="str">
        <f>+IF(C155&gt;0,E160/(C155/12),"NA")</f>
        <v>NA</v>
      </c>
      <c r="G160" s="477" t="str">
        <f>IF(H159="YES",(IF(C155&gt;0,D159+(F160*30),("NA"))),(IF(C155&gt;0,G159+(F160*30),("NA"))))</f>
        <v>NA</v>
      </c>
      <c r="H160" s="475" t="str">
        <f t="shared" si="39"/>
        <v>YES</v>
      </c>
      <c r="I160" s="476">
        <f t="shared" si="44"/>
        <v>0</v>
      </c>
      <c r="J160" s="476" t="b">
        <f t="shared" si="40"/>
        <v>0</v>
      </c>
      <c r="K160" s="476">
        <f t="shared" si="41"/>
        <v>0</v>
      </c>
      <c r="L160" s="476">
        <f t="shared" si="42"/>
        <v>0</v>
      </c>
      <c r="M160" s="475">
        <f>(IF(H160=("Yes"), (L160*(C155/12)), E160))</f>
        <v>0</v>
      </c>
      <c r="N160" s="1097"/>
      <c r="O160" s="1085"/>
      <c r="P160" s="474">
        <f t="shared" si="43"/>
        <v>0</v>
      </c>
      <c r="Q160" s="1086"/>
    </row>
    <row r="161" spans="1:17" s="22" customFormat="1" ht="20.100000000000001" hidden="1" customHeight="1" x14ac:dyDescent="0.25">
      <c r="A161" s="1099"/>
      <c r="B161" s="1098"/>
      <c r="C161" s="1095"/>
      <c r="D161" s="508"/>
      <c r="E161" s="507"/>
      <c r="F161" s="478" t="str">
        <f>+IF(C155&gt;0,E161/(C155/12),"NA")</f>
        <v>NA</v>
      </c>
      <c r="G161" s="477" t="str">
        <f>IF(H160="YES",(IF(C155&gt;0,D160+(F161*30),("NA"))),(IF(C155&gt;0,G160+(F161*30),("NA"))))</f>
        <v>NA</v>
      </c>
      <c r="H161" s="475" t="str">
        <f t="shared" si="39"/>
        <v>YES</v>
      </c>
      <c r="I161" s="476">
        <f t="shared" si="44"/>
        <v>0</v>
      </c>
      <c r="J161" s="476" t="b">
        <f t="shared" si="40"/>
        <v>0</v>
      </c>
      <c r="K161" s="476">
        <f t="shared" si="41"/>
        <v>0</v>
      </c>
      <c r="L161" s="476">
        <f t="shared" si="42"/>
        <v>0</v>
      </c>
      <c r="M161" s="475">
        <f>(IF(H161=("Yes"), (L161*(C155/12)), E161))</f>
        <v>0</v>
      </c>
      <c r="N161" s="1097"/>
      <c r="O161" s="1085"/>
      <c r="P161" s="474">
        <f t="shared" si="43"/>
        <v>0</v>
      </c>
      <c r="Q161" s="1086"/>
    </row>
    <row r="162" spans="1:17" s="22" customFormat="1" ht="20.100000000000001" hidden="1" customHeight="1" x14ac:dyDescent="0.25">
      <c r="A162" s="1074"/>
      <c r="B162" s="1077"/>
      <c r="C162" s="1080"/>
      <c r="D162" s="480"/>
      <c r="E162" s="479"/>
      <c r="F162" s="478" t="str">
        <f>+IF(C155&gt;0,E162/(C155/12),"NA")</f>
        <v>NA</v>
      </c>
      <c r="G162" s="477" t="str">
        <f>IF(H161="YES",(IF(C155&gt;0,D161+(F162*30),("NA"))),(IF(C155&gt;0,G161+(F162*30),("NA"))))</f>
        <v>NA</v>
      </c>
      <c r="H162" s="475" t="str">
        <f t="shared" si="39"/>
        <v>YES</v>
      </c>
      <c r="I162" s="476">
        <f t="shared" si="44"/>
        <v>0</v>
      </c>
      <c r="J162" s="476" t="b">
        <f t="shared" si="40"/>
        <v>0</v>
      </c>
      <c r="K162" s="476">
        <f t="shared" si="41"/>
        <v>0</v>
      </c>
      <c r="L162" s="476">
        <f t="shared" si="42"/>
        <v>0</v>
      </c>
      <c r="M162" s="475">
        <f>(IF(H162=("Yes"), (L162*(C155/12)), E162))</f>
        <v>0</v>
      </c>
      <c r="N162" s="1065"/>
      <c r="O162" s="1050"/>
      <c r="P162" s="474">
        <f t="shared" si="43"/>
        <v>0</v>
      </c>
      <c r="Q162" s="1053"/>
    </row>
    <row r="163" spans="1:17" s="22" customFormat="1" ht="20.100000000000001" hidden="1" customHeight="1" x14ac:dyDescent="0.25">
      <c r="A163" s="1074"/>
      <c r="B163" s="1077"/>
      <c r="C163" s="1080"/>
      <c r="D163" s="480"/>
      <c r="E163" s="479"/>
      <c r="F163" s="478" t="str">
        <f>+IF(C155&gt;0,E163/(C155/12),"NA")</f>
        <v>NA</v>
      </c>
      <c r="G163" s="477" t="str">
        <f>IF(H162="YES",(IF(C155&gt;0,D162+(F163*30),("NA"))),(IF(C155&gt;0,G162+(F163*30),("NA"))))</f>
        <v>NA</v>
      </c>
      <c r="H163" s="475" t="str">
        <f t="shared" si="39"/>
        <v>YES</v>
      </c>
      <c r="I163" s="476">
        <f t="shared" si="44"/>
        <v>0</v>
      </c>
      <c r="J163" s="476" t="b">
        <f t="shared" si="40"/>
        <v>0</v>
      </c>
      <c r="K163" s="476">
        <f t="shared" si="41"/>
        <v>0</v>
      </c>
      <c r="L163" s="476">
        <f t="shared" si="42"/>
        <v>0</v>
      </c>
      <c r="M163" s="475">
        <f>(IF(H163=("Yes"), (L163*(C155/12)), E163))</f>
        <v>0</v>
      </c>
      <c r="N163" s="1065"/>
      <c r="O163" s="1050"/>
      <c r="P163" s="474">
        <f t="shared" si="43"/>
        <v>0</v>
      </c>
      <c r="Q163" s="1053"/>
    </row>
    <row r="164" spans="1:17" s="22" customFormat="1" ht="20.100000000000001" hidden="1" customHeight="1" x14ac:dyDescent="0.25">
      <c r="A164" s="1074"/>
      <c r="B164" s="1077"/>
      <c r="C164" s="1080"/>
      <c r="D164" s="480"/>
      <c r="E164" s="479"/>
      <c r="F164" s="478" t="str">
        <f>+IF(C155&gt;0,E164/(C155/12),"NA")</f>
        <v>NA</v>
      </c>
      <c r="G164" s="477" t="str">
        <f>IF(H163="YES",(IF(C155&gt;0,D163+(F164*30),("NA"))),(IF(C155&gt;0,G163+(F164*30),("NA"))))</f>
        <v>NA</v>
      </c>
      <c r="H164" s="475" t="str">
        <f t="shared" si="39"/>
        <v>YES</v>
      </c>
      <c r="I164" s="476">
        <f t="shared" si="44"/>
        <v>0</v>
      </c>
      <c r="J164" s="476" t="b">
        <f t="shared" si="40"/>
        <v>0</v>
      </c>
      <c r="K164" s="476">
        <f t="shared" si="41"/>
        <v>0</v>
      </c>
      <c r="L164" s="476">
        <f t="shared" si="42"/>
        <v>0</v>
      </c>
      <c r="M164" s="475">
        <f>(IF(H164=("Yes"), (L164*(C155/12)), E164))</f>
        <v>0</v>
      </c>
      <c r="N164" s="1065"/>
      <c r="O164" s="1050"/>
      <c r="P164" s="474">
        <f t="shared" si="43"/>
        <v>0</v>
      </c>
      <c r="Q164" s="1053"/>
    </row>
    <row r="165" spans="1:17" s="22" customFormat="1" ht="20.100000000000001" hidden="1" customHeight="1" x14ac:dyDescent="0.25">
      <c r="A165" s="1074"/>
      <c r="B165" s="1077"/>
      <c r="C165" s="1080"/>
      <c r="D165" s="480"/>
      <c r="E165" s="479"/>
      <c r="F165" s="478" t="str">
        <f>+IF(C155&gt;0,E165/(C155/12),"NA")</f>
        <v>NA</v>
      </c>
      <c r="G165" s="477" t="str">
        <f>IF(H164="YES",(IF(C155&gt;0,D164+(F165*30),("NA"))),(IF(C155&gt;0,G164+(F165*30),("NA"))))</f>
        <v>NA</v>
      </c>
      <c r="H165" s="475" t="str">
        <f t="shared" si="39"/>
        <v>YES</v>
      </c>
      <c r="I165" s="476">
        <f t="shared" si="44"/>
        <v>0</v>
      </c>
      <c r="J165" s="476" t="b">
        <f t="shared" si="40"/>
        <v>0</v>
      </c>
      <c r="K165" s="476">
        <f t="shared" si="41"/>
        <v>0</v>
      </c>
      <c r="L165" s="476">
        <f t="shared" si="42"/>
        <v>0</v>
      </c>
      <c r="M165" s="475">
        <f>(IF(H165=("Yes"), (L165*(C155/12)), E165))</f>
        <v>0</v>
      </c>
      <c r="N165" s="1065"/>
      <c r="O165" s="1050"/>
      <c r="P165" s="474">
        <f t="shared" si="43"/>
        <v>0</v>
      </c>
      <c r="Q165" s="1053"/>
    </row>
    <row r="166" spans="1:17" s="22" customFormat="1" ht="20.100000000000001" hidden="1" customHeight="1" x14ac:dyDescent="0.25">
      <c r="A166" s="1074"/>
      <c r="B166" s="1077"/>
      <c r="C166" s="1080"/>
      <c r="D166" s="480"/>
      <c r="E166" s="479"/>
      <c r="F166" s="478" t="str">
        <f>+IF(C155&gt;0,E166/(C155/12),"NA")</f>
        <v>NA</v>
      </c>
      <c r="G166" s="477" t="str">
        <f>IF(H165="YES",(IF(C155&gt;0,D165+(F166*30),("NA"))),(IF(C155&gt;0,G165+(F166*30),("NA"))))</f>
        <v>NA</v>
      </c>
      <c r="H166" s="475" t="str">
        <f t="shared" si="39"/>
        <v>YES</v>
      </c>
      <c r="I166" s="476">
        <f t="shared" si="44"/>
        <v>0</v>
      </c>
      <c r="J166" s="476" t="b">
        <f t="shared" si="40"/>
        <v>0</v>
      </c>
      <c r="K166" s="476">
        <f t="shared" si="41"/>
        <v>0</v>
      </c>
      <c r="L166" s="476">
        <f t="shared" si="42"/>
        <v>0</v>
      </c>
      <c r="M166" s="475">
        <f>(IF(H166=("Yes"), (L166*(C155/12)), E166))</f>
        <v>0</v>
      </c>
      <c r="N166" s="1065"/>
      <c r="O166" s="1050"/>
      <c r="P166" s="474">
        <f t="shared" si="43"/>
        <v>0</v>
      </c>
      <c r="Q166" s="1053"/>
    </row>
    <row r="167" spans="1:17" s="22" customFormat="1" ht="20.100000000000001" hidden="1" customHeight="1" x14ac:dyDescent="0.25">
      <c r="A167" s="1074"/>
      <c r="B167" s="1077"/>
      <c r="C167" s="1080"/>
      <c r="D167" s="480"/>
      <c r="E167" s="479"/>
      <c r="F167" s="478" t="str">
        <f>+IF(C155&gt;0,E167/(C155/12),"NA")</f>
        <v>NA</v>
      </c>
      <c r="G167" s="477" t="str">
        <f>IF(H166="YES",(IF(C155&gt;0,D166+(F167*30),("NA"))),(IF(C155&gt;0,G166+(F167*30),("NA"))))</f>
        <v>NA</v>
      </c>
      <c r="H167" s="475" t="str">
        <f t="shared" si="39"/>
        <v>YES</v>
      </c>
      <c r="I167" s="476">
        <f t="shared" si="44"/>
        <v>0</v>
      </c>
      <c r="J167" s="476" t="b">
        <f t="shared" si="40"/>
        <v>0</v>
      </c>
      <c r="K167" s="476">
        <f t="shared" si="41"/>
        <v>0</v>
      </c>
      <c r="L167" s="476">
        <f t="shared" si="42"/>
        <v>0</v>
      </c>
      <c r="M167" s="475">
        <f>(IF(H167=("Yes"), (L167*(C155/12)), E167))</f>
        <v>0</v>
      </c>
      <c r="N167" s="1065"/>
      <c r="O167" s="1050"/>
      <c r="P167" s="474">
        <f t="shared" si="43"/>
        <v>0</v>
      </c>
      <c r="Q167" s="1053"/>
    </row>
    <row r="168" spans="1:17" s="22" customFormat="1" ht="20.100000000000001" hidden="1" customHeight="1" thickBot="1" x14ac:dyDescent="0.3">
      <c r="A168" s="1075"/>
      <c r="B168" s="1078"/>
      <c r="C168" s="1081"/>
      <c r="D168" s="495"/>
      <c r="E168" s="494"/>
      <c r="F168" s="493" t="str">
        <f>+IF(C155&gt;0,E168/(C155/12),"NA")</f>
        <v>NA</v>
      </c>
      <c r="G168" s="492" t="str">
        <f>IF(H167="YES",(IF(C155&gt;0,D167+(F168*30),("NA"))),(IF(C155&gt;0,G167+(F168*30),("NA"))))</f>
        <v>NA</v>
      </c>
      <c r="H168" s="490" t="str">
        <f t="shared" si="39"/>
        <v>YES</v>
      </c>
      <c r="I168" s="491">
        <f t="shared" si="44"/>
        <v>0</v>
      </c>
      <c r="J168" s="491" t="b">
        <f t="shared" si="40"/>
        <v>0</v>
      </c>
      <c r="K168" s="491">
        <f t="shared" si="41"/>
        <v>0</v>
      </c>
      <c r="L168" s="491">
        <f t="shared" si="42"/>
        <v>0</v>
      </c>
      <c r="M168" s="490">
        <f>(IF(H168=("Yes"), (L168*(C155/12)), E168))</f>
        <v>0</v>
      </c>
      <c r="N168" s="1066"/>
      <c r="O168" s="1051"/>
      <c r="P168" s="489">
        <f t="shared" si="43"/>
        <v>0</v>
      </c>
      <c r="Q168" s="1054"/>
    </row>
    <row r="169" spans="1:17" s="22" customFormat="1" ht="20.100000000000001" customHeight="1" x14ac:dyDescent="0.25">
      <c r="A169" s="1087" t="s">
        <v>194</v>
      </c>
      <c r="B169" s="1091" t="s">
        <v>193</v>
      </c>
      <c r="C169" s="1079">
        <f>VALUE(Quantities!C23)</f>
        <v>0</v>
      </c>
      <c r="D169" s="488"/>
      <c r="E169" s="487"/>
      <c r="F169" s="486" t="str">
        <f>+IF(C169&gt;0,E169/(C169/12),"NA")</f>
        <v>NA</v>
      </c>
      <c r="G169" s="485" t="str">
        <f>IF(C169&gt;0,+'Country and Date'!$C$8+(F169*30), ("NA"))</f>
        <v>NA</v>
      </c>
      <c r="H169" s="483" t="str">
        <f t="shared" si="39"/>
        <v>YES</v>
      </c>
      <c r="I169" s="484" t="e">
        <f>DATEDIF('Country and Date'!C8, D169, "d")</f>
        <v>#NUM!</v>
      </c>
      <c r="J169" s="484" t="b">
        <f t="shared" si="40"/>
        <v>1</v>
      </c>
      <c r="K169" s="484">
        <f t="shared" si="41"/>
        <v>0</v>
      </c>
      <c r="L169" s="484">
        <f t="shared" si="42"/>
        <v>0</v>
      </c>
      <c r="M169" s="483">
        <f>(IF(H169=("Yes"), (L169*(C169/12)), E169))</f>
        <v>0</v>
      </c>
      <c r="N169" s="1064">
        <f>(SUM(VALUE(M169)+VALUE(M170)+VALUE(M171)+VALUE(M172)+VALUE(M173)+VALUE(M174)+VALUE(M175)+VALUE(M176)+VALUE(M177)+VALUE(M178)+VALUE(M179)+VALUE(M180)+VALUE(M181)+VALUE(M182)))</f>
        <v>0</v>
      </c>
      <c r="O169" s="1049" t="str">
        <f>(+IF(C169&gt;0,N169/(C169/12),"NA"))</f>
        <v>NA</v>
      </c>
      <c r="P169" s="482">
        <f t="shared" si="43"/>
        <v>0</v>
      </c>
      <c r="Q169" s="1052">
        <f>SUM(P169:P182)</f>
        <v>0</v>
      </c>
    </row>
    <row r="170" spans="1:17" s="22" customFormat="1" ht="20.100000000000001" customHeight="1" x14ac:dyDescent="0.25">
      <c r="A170" s="1088"/>
      <c r="B170" s="1092"/>
      <c r="C170" s="1095"/>
      <c r="D170" s="508"/>
      <c r="E170" s="507"/>
      <c r="F170" s="478" t="str">
        <f>+IF(C169&gt;0,E170/(C169/12),"NA")</f>
        <v>NA</v>
      </c>
      <c r="G170" s="477" t="str">
        <f>IF(H169="YES",(IF(C169&gt;0,D169+(F170*30),("NA"))),(IF(C169&gt;0,G169+(F170*30),("NA"))))</f>
        <v>NA</v>
      </c>
      <c r="H170" s="475" t="str">
        <f t="shared" si="39"/>
        <v>YES</v>
      </c>
      <c r="I170" s="476">
        <f>IF(H169="YES",(DATEDIF(D169,D170,"d")),(DATEDIF(G169,D170,"d")))</f>
        <v>0</v>
      </c>
      <c r="J170" s="476" t="b">
        <f t="shared" si="40"/>
        <v>0</v>
      </c>
      <c r="K170" s="476">
        <f t="shared" si="41"/>
        <v>0</v>
      </c>
      <c r="L170" s="476">
        <f t="shared" si="42"/>
        <v>0</v>
      </c>
      <c r="M170" s="475">
        <f>(IF(H170=("Yes"), (L170*(C169/12)), E170))</f>
        <v>0</v>
      </c>
      <c r="N170" s="1097"/>
      <c r="O170" s="1085"/>
      <c r="P170" s="474">
        <f t="shared" si="43"/>
        <v>0</v>
      </c>
      <c r="Q170" s="1086"/>
    </row>
    <row r="171" spans="1:17" s="22" customFormat="1" ht="20.100000000000001" customHeight="1" x14ac:dyDescent="0.25">
      <c r="A171" s="1088"/>
      <c r="B171" s="1092"/>
      <c r="C171" s="1095"/>
      <c r="D171" s="508"/>
      <c r="E171" s="507"/>
      <c r="F171" s="478" t="str">
        <f>+IF(C169&gt;0,E171/(C169/12),"NA")</f>
        <v>NA</v>
      </c>
      <c r="G171" s="477" t="str">
        <f>IF(H170="YES",(IF(C169&gt;0,D170+(F171*30),("NA"))),(IF(C169&gt;0,G170+(F171*30),("NA"))))</f>
        <v>NA</v>
      </c>
      <c r="H171" s="475" t="str">
        <f t="shared" si="39"/>
        <v>YES</v>
      </c>
      <c r="I171" s="476">
        <f t="shared" ref="I171:I182" si="45">IF(H170="YES", (DATEDIF(D170, D171, "d")), (DATEDIF(G170,D171,"d")))</f>
        <v>0</v>
      </c>
      <c r="J171" s="476" t="b">
        <f t="shared" si="40"/>
        <v>0</v>
      </c>
      <c r="K171" s="476">
        <f t="shared" si="41"/>
        <v>0</v>
      </c>
      <c r="L171" s="476">
        <f t="shared" si="42"/>
        <v>0</v>
      </c>
      <c r="M171" s="475">
        <f>(IF(H171=("Yes"), (L171*(C169/12)), E171))</f>
        <v>0</v>
      </c>
      <c r="N171" s="1097"/>
      <c r="O171" s="1085"/>
      <c r="P171" s="474">
        <f t="shared" si="43"/>
        <v>0</v>
      </c>
      <c r="Q171" s="1086"/>
    </row>
    <row r="172" spans="1:17" s="22" customFormat="1" ht="20.100000000000001" customHeight="1" thickBot="1" x14ac:dyDescent="0.3">
      <c r="A172" s="1088"/>
      <c r="B172" s="1092"/>
      <c r="C172" s="1095"/>
      <c r="D172" s="508"/>
      <c r="E172" s="507"/>
      <c r="F172" s="478" t="str">
        <f>+IF(C169&gt;0,E172/(C169/12),"NA")</f>
        <v>NA</v>
      </c>
      <c r="G172" s="477" t="str">
        <f>IF(H171="YES",(IF(C169&gt;0,D171+(F172*30),("NA"))),(IF(C169&gt;0,G171+(F172*30),("NA"))))</f>
        <v>NA</v>
      </c>
      <c r="H172" s="475" t="str">
        <f t="shared" si="39"/>
        <v>YES</v>
      </c>
      <c r="I172" s="476">
        <f t="shared" si="45"/>
        <v>0</v>
      </c>
      <c r="J172" s="476" t="b">
        <f t="shared" si="40"/>
        <v>0</v>
      </c>
      <c r="K172" s="476">
        <f t="shared" si="41"/>
        <v>0</v>
      </c>
      <c r="L172" s="476">
        <f t="shared" si="42"/>
        <v>0</v>
      </c>
      <c r="M172" s="475">
        <f>(IF(H172=("Yes"), (L172*(C169/12)), E172))</f>
        <v>0</v>
      </c>
      <c r="N172" s="1097"/>
      <c r="O172" s="1085"/>
      <c r="P172" s="474">
        <f t="shared" si="43"/>
        <v>0</v>
      </c>
      <c r="Q172" s="1086"/>
    </row>
    <row r="173" spans="1:17" s="22" customFormat="1" ht="20.100000000000001" hidden="1" customHeight="1" x14ac:dyDescent="0.25">
      <c r="A173" s="1088"/>
      <c r="B173" s="1092"/>
      <c r="C173" s="1095"/>
      <c r="D173" s="508"/>
      <c r="E173" s="507"/>
      <c r="F173" s="478" t="str">
        <f>+IF(C169&gt;0,E173/(C169/12),"NA")</f>
        <v>NA</v>
      </c>
      <c r="G173" s="477" t="str">
        <f>IF(H172="YES",(IF(C169&gt;0,D172+(F173*30),("NA"))),(IF(C169&gt;0,G172+(F173*30),("NA"))))</f>
        <v>NA</v>
      </c>
      <c r="H173" s="475" t="str">
        <f t="shared" si="39"/>
        <v>YES</v>
      </c>
      <c r="I173" s="476">
        <f t="shared" si="45"/>
        <v>0</v>
      </c>
      <c r="J173" s="476" t="b">
        <f t="shared" si="40"/>
        <v>0</v>
      </c>
      <c r="K173" s="476">
        <f t="shared" si="41"/>
        <v>0</v>
      </c>
      <c r="L173" s="476">
        <f t="shared" si="42"/>
        <v>0</v>
      </c>
      <c r="M173" s="475">
        <f>(IF(H173=("Yes"), (L173*(C169/12)), E173))</f>
        <v>0</v>
      </c>
      <c r="N173" s="1097"/>
      <c r="O173" s="1085"/>
      <c r="P173" s="474">
        <f t="shared" si="43"/>
        <v>0</v>
      </c>
      <c r="Q173" s="1086"/>
    </row>
    <row r="174" spans="1:17" s="22" customFormat="1" ht="20.100000000000001" hidden="1" customHeight="1" x14ac:dyDescent="0.25">
      <c r="A174" s="1088"/>
      <c r="B174" s="1092"/>
      <c r="C174" s="1095"/>
      <c r="D174" s="508"/>
      <c r="E174" s="507"/>
      <c r="F174" s="478" t="str">
        <f>+IF(C169&gt;0,E174/(C169/12),"NA")</f>
        <v>NA</v>
      </c>
      <c r="G174" s="477" t="str">
        <f>IF(H173="YES",(IF(C169&gt;0,D173+(F174*30),("NA"))),(IF(C169&gt;0,G173+(F174*30),("NA"))))</f>
        <v>NA</v>
      </c>
      <c r="H174" s="475" t="str">
        <f t="shared" si="39"/>
        <v>YES</v>
      </c>
      <c r="I174" s="476">
        <f t="shared" si="45"/>
        <v>0</v>
      </c>
      <c r="J174" s="476" t="b">
        <f t="shared" si="40"/>
        <v>0</v>
      </c>
      <c r="K174" s="476">
        <f t="shared" si="41"/>
        <v>0</v>
      </c>
      <c r="L174" s="476">
        <f t="shared" si="42"/>
        <v>0</v>
      </c>
      <c r="M174" s="475">
        <f>(IF(H174=("Yes"), (L174*(C169/12)), E174))</f>
        <v>0</v>
      </c>
      <c r="N174" s="1097"/>
      <c r="O174" s="1085"/>
      <c r="P174" s="474">
        <f t="shared" si="43"/>
        <v>0</v>
      </c>
      <c r="Q174" s="1086"/>
    </row>
    <row r="175" spans="1:17" s="22" customFormat="1" ht="20.100000000000001" hidden="1" customHeight="1" x14ac:dyDescent="0.25">
      <c r="A175" s="1088"/>
      <c r="B175" s="1092"/>
      <c r="C175" s="1095"/>
      <c r="D175" s="508"/>
      <c r="E175" s="507"/>
      <c r="F175" s="478" t="str">
        <f>+IF(C169&gt;0,E175/(C169/12),"NA")</f>
        <v>NA</v>
      </c>
      <c r="G175" s="477" t="str">
        <f>IF(H174="YES",(IF(C169&gt;0,D174+(F175*30),("NA"))),(IF(C169&gt;0,G174+(F175*30),("NA"))))</f>
        <v>NA</v>
      </c>
      <c r="H175" s="475" t="str">
        <f t="shared" si="39"/>
        <v>YES</v>
      </c>
      <c r="I175" s="476">
        <f t="shared" si="45"/>
        <v>0</v>
      </c>
      <c r="J175" s="476" t="b">
        <f t="shared" si="40"/>
        <v>0</v>
      </c>
      <c r="K175" s="476">
        <f t="shared" si="41"/>
        <v>0</v>
      </c>
      <c r="L175" s="476">
        <f t="shared" si="42"/>
        <v>0</v>
      </c>
      <c r="M175" s="475">
        <f>(IF(H175=("Yes"), (L175*(C169/12)), E175))</f>
        <v>0</v>
      </c>
      <c r="N175" s="1097"/>
      <c r="O175" s="1085"/>
      <c r="P175" s="474">
        <f t="shared" si="43"/>
        <v>0</v>
      </c>
      <c r="Q175" s="1086"/>
    </row>
    <row r="176" spans="1:17" s="22" customFormat="1" ht="20.100000000000001" hidden="1" customHeight="1" x14ac:dyDescent="0.25">
      <c r="A176" s="1089"/>
      <c r="B176" s="1093"/>
      <c r="C176" s="1080"/>
      <c r="D176" s="480"/>
      <c r="E176" s="479"/>
      <c r="F176" s="478" t="str">
        <f>+IF(C169&gt;0,E176/(C169/12),"NA")</f>
        <v>NA</v>
      </c>
      <c r="G176" s="477" t="str">
        <f>IF(H175="YES",(IF(C169&gt;0,D175+(F176*30),("NA"))),(IF(C169&gt;0,G175+(F176*30),("NA"))))</f>
        <v>NA</v>
      </c>
      <c r="H176" s="475" t="str">
        <f t="shared" si="39"/>
        <v>YES</v>
      </c>
      <c r="I176" s="476">
        <f t="shared" si="45"/>
        <v>0</v>
      </c>
      <c r="J176" s="476" t="b">
        <f t="shared" si="40"/>
        <v>0</v>
      </c>
      <c r="K176" s="476">
        <f t="shared" si="41"/>
        <v>0</v>
      </c>
      <c r="L176" s="476">
        <f t="shared" si="42"/>
        <v>0</v>
      </c>
      <c r="M176" s="475">
        <f>(IF(H176=("Yes"), (L176*(C169/12)), E176))</f>
        <v>0</v>
      </c>
      <c r="N176" s="1065"/>
      <c r="O176" s="1050"/>
      <c r="P176" s="474">
        <f t="shared" si="43"/>
        <v>0</v>
      </c>
      <c r="Q176" s="1053"/>
    </row>
    <row r="177" spans="1:17" s="22" customFormat="1" ht="20.100000000000001" hidden="1" customHeight="1" x14ac:dyDescent="0.25">
      <c r="A177" s="1089"/>
      <c r="B177" s="1093"/>
      <c r="C177" s="1080"/>
      <c r="D177" s="480"/>
      <c r="E177" s="479"/>
      <c r="F177" s="478" t="str">
        <f>+IF(C169&gt;0,E177/(C169/12),"NA")</f>
        <v>NA</v>
      </c>
      <c r="G177" s="477" t="str">
        <f>IF(H176="YES",(IF(C169&gt;0,D176+(F177*30),("NA"))),(IF(C169&gt;0,G176+(F177*30),("NA"))))</f>
        <v>NA</v>
      </c>
      <c r="H177" s="475" t="str">
        <f t="shared" si="39"/>
        <v>YES</v>
      </c>
      <c r="I177" s="476">
        <f t="shared" si="45"/>
        <v>0</v>
      </c>
      <c r="J177" s="476" t="b">
        <f t="shared" si="40"/>
        <v>0</v>
      </c>
      <c r="K177" s="476">
        <f t="shared" si="41"/>
        <v>0</v>
      </c>
      <c r="L177" s="476">
        <f t="shared" si="42"/>
        <v>0</v>
      </c>
      <c r="M177" s="475">
        <f>(IF(H177=("Yes"), (L177*(C169/12)), E177))</f>
        <v>0</v>
      </c>
      <c r="N177" s="1065"/>
      <c r="O177" s="1050"/>
      <c r="P177" s="474">
        <f t="shared" si="43"/>
        <v>0</v>
      </c>
      <c r="Q177" s="1053"/>
    </row>
    <row r="178" spans="1:17" s="22" customFormat="1" ht="20.100000000000001" hidden="1" customHeight="1" x14ac:dyDescent="0.25">
      <c r="A178" s="1089"/>
      <c r="B178" s="1093"/>
      <c r="C178" s="1080"/>
      <c r="D178" s="480"/>
      <c r="E178" s="505"/>
      <c r="F178" s="478" t="str">
        <f>+IF(C169&gt;0,E178/(C169/12),"NA")</f>
        <v>NA</v>
      </c>
      <c r="G178" s="477" t="str">
        <f>IF(H177="YES",(IF(C169&gt;0,D177+(F178*30),("NA"))),(IF(C169&gt;0,G177+(F178*30),("NA"))))</f>
        <v>NA</v>
      </c>
      <c r="H178" s="475" t="str">
        <f t="shared" si="39"/>
        <v>YES</v>
      </c>
      <c r="I178" s="476">
        <f t="shared" si="45"/>
        <v>0</v>
      </c>
      <c r="J178" s="476" t="b">
        <f t="shared" si="40"/>
        <v>0</v>
      </c>
      <c r="K178" s="476">
        <f t="shared" si="41"/>
        <v>0</v>
      </c>
      <c r="L178" s="476">
        <f t="shared" si="42"/>
        <v>0</v>
      </c>
      <c r="M178" s="475">
        <f>(IF(H178=("Yes"), (L178*(C169/12)), E178))</f>
        <v>0</v>
      </c>
      <c r="N178" s="1065"/>
      <c r="O178" s="1050"/>
      <c r="P178" s="474">
        <f t="shared" si="43"/>
        <v>0</v>
      </c>
      <c r="Q178" s="1053"/>
    </row>
    <row r="179" spans="1:17" s="22" customFormat="1" ht="20.100000000000001" hidden="1" customHeight="1" x14ac:dyDescent="0.25">
      <c r="A179" s="1089"/>
      <c r="B179" s="1093"/>
      <c r="C179" s="1080"/>
      <c r="D179" s="480"/>
      <c r="E179" s="479"/>
      <c r="F179" s="478" t="str">
        <f>+IF(C169&gt;0,E179/(C169/12),"NA")</f>
        <v>NA</v>
      </c>
      <c r="G179" s="477" t="str">
        <f>IF(H178="YES",(IF(C169&gt;0,D178+(F179*30),("NA"))),(IF(C169&gt;0,G178+(F179*30),("NA"))))</f>
        <v>NA</v>
      </c>
      <c r="H179" s="475" t="str">
        <f t="shared" si="39"/>
        <v>YES</v>
      </c>
      <c r="I179" s="476">
        <f t="shared" si="45"/>
        <v>0</v>
      </c>
      <c r="J179" s="476" t="b">
        <f t="shared" si="40"/>
        <v>0</v>
      </c>
      <c r="K179" s="476">
        <f t="shared" si="41"/>
        <v>0</v>
      </c>
      <c r="L179" s="476">
        <f t="shared" si="42"/>
        <v>0</v>
      </c>
      <c r="M179" s="475">
        <f>(IF(H179=("Yes"), (L179*(C169/12)), E179))</f>
        <v>0</v>
      </c>
      <c r="N179" s="1065"/>
      <c r="O179" s="1050"/>
      <c r="P179" s="474">
        <f t="shared" si="43"/>
        <v>0</v>
      </c>
      <c r="Q179" s="1053"/>
    </row>
    <row r="180" spans="1:17" s="22" customFormat="1" ht="20.100000000000001" hidden="1" customHeight="1" x14ac:dyDescent="0.25">
      <c r="A180" s="1089"/>
      <c r="B180" s="1093"/>
      <c r="C180" s="1080"/>
      <c r="D180" s="480"/>
      <c r="E180" s="479"/>
      <c r="F180" s="478" t="str">
        <f>+IF(C169&gt;0,E180/(C169/12),"NA")</f>
        <v>NA</v>
      </c>
      <c r="G180" s="477" t="str">
        <f>IF(H179="YES",(IF(C169&gt;0,D179+(F180*30),("NA"))),(IF(C169&gt;0,G179+(F180*30),("NA"))))</f>
        <v>NA</v>
      </c>
      <c r="H180" s="475" t="str">
        <f t="shared" si="39"/>
        <v>YES</v>
      </c>
      <c r="I180" s="476">
        <f t="shared" si="45"/>
        <v>0</v>
      </c>
      <c r="J180" s="476" t="b">
        <f t="shared" si="40"/>
        <v>0</v>
      </c>
      <c r="K180" s="476">
        <f t="shared" si="41"/>
        <v>0</v>
      </c>
      <c r="L180" s="476">
        <f t="shared" si="42"/>
        <v>0</v>
      </c>
      <c r="M180" s="475">
        <f>(IF(H180=("Yes"), (L180*(C169/12)), E180))</f>
        <v>0</v>
      </c>
      <c r="N180" s="1065"/>
      <c r="O180" s="1050"/>
      <c r="P180" s="474">
        <f t="shared" si="43"/>
        <v>0</v>
      </c>
      <c r="Q180" s="1053"/>
    </row>
    <row r="181" spans="1:17" s="22" customFormat="1" ht="20.100000000000001" hidden="1" customHeight="1" x14ac:dyDescent="0.25">
      <c r="A181" s="1089"/>
      <c r="B181" s="1093"/>
      <c r="C181" s="1080"/>
      <c r="D181" s="480"/>
      <c r="E181" s="479"/>
      <c r="F181" s="478" t="str">
        <f>+IF(C169&gt;0,E181/(C169/12),"NA")</f>
        <v>NA</v>
      </c>
      <c r="G181" s="477" t="str">
        <f>IF(H180="YES",(IF(C169&gt;0,D180+(F181*30),("NA"))),(IF(C169&gt;0,G180+(F181*30),("NA"))))</f>
        <v>NA</v>
      </c>
      <c r="H181" s="475" t="str">
        <f t="shared" ref="H181:H212" si="46">IF(G181&gt;D181, ("YES"), ("NO"))</f>
        <v>YES</v>
      </c>
      <c r="I181" s="476">
        <f t="shared" si="45"/>
        <v>0</v>
      </c>
      <c r="J181" s="476" t="b">
        <f t="shared" ref="J181:J212" si="47">ISERROR(I181)</f>
        <v>0</v>
      </c>
      <c r="K181" s="476">
        <f t="shared" ref="K181:K212" si="48">IF(J181="TRUE",0,0)</f>
        <v>0</v>
      </c>
      <c r="L181" s="476">
        <f t="shared" ref="L181:L212" si="49">IF(J181=TRUE, K181, I181/30)</f>
        <v>0</v>
      </c>
      <c r="M181" s="475">
        <f>(IF(H181=("Yes"), (L181*(C169/12)), E181))</f>
        <v>0</v>
      </c>
      <c r="N181" s="1065"/>
      <c r="O181" s="1050"/>
      <c r="P181" s="474">
        <f t="shared" ref="P181:P212" si="50">(IF(H181="YES",E181-M181,0))</f>
        <v>0</v>
      </c>
      <c r="Q181" s="1053"/>
    </row>
    <row r="182" spans="1:17" s="22" customFormat="1" ht="20.100000000000001" hidden="1" customHeight="1" thickBot="1" x14ac:dyDescent="0.3">
      <c r="A182" s="1090"/>
      <c r="B182" s="1094"/>
      <c r="C182" s="1096"/>
      <c r="D182" s="506"/>
      <c r="E182" s="505"/>
      <c r="F182" s="493" t="str">
        <f>+IF(C169&gt;0,E182/(C169/12),"NA")</f>
        <v>NA</v>
      </c>
      <c r="G182" s="492" t="str">
        <f>IF(H181="YES",(IF(C169&gt;0,D181+(F182*30),("NA"))),(IF(C169&gt;0,G181+(F182*30),("NA"))))</f>
        <v>NA</v>
      </c>
      <c r="H182" s="490" t="str">
        <f t="shared" si="46"/>
        <v>YES</v>
      </c>
      <c r="I182" s="491">
        <f t="shared" si="45"/>
        <v>0</v>
      </c>
      <c r="J182" s="491" t="b">
        <f t="shared" si="47"/>
        <v>0</v>
      </c>
      <c r="K182" s="491">
        <f t="shared" si="48"/>
        <v>0</v>
      </c>
      <c r="L182" s="491">
        <f t="shared" si="49"/>
        <v>0</v>
      </c>
      <c r="M182" s="490">
        <f>(IF(H182=("Yes"), (L182*(C169/12)), E182))</f>
        <v>0</v>
      </c>
      <c r="N182" s="1066"/>
      <c r="O182" s="1051"/>
      <c r="P182" s="489">
        <f t="shared" si="50"/>
        <v>0</v>
      </c>
      <c r="Q182" s="1054"/>
    </row>
    <row r="183" spans="1:17" s="22" customFormat="1" ht="20.100000000000001" customHeight="1" thickTop="1" x14ac:dyDescent="0.25">
      <c r="A183" s="1073" t="s">
        <v>125</v>
      </c>
      <c r="B183" s="1076" t="s">
        <v>192</v>
      </c>
      <c r="C183" s="1079">
        <f>VALUE(Quantities!C24)</f>
        <v>0</v>
      </c>
      <c r="D183" s="488"/>
      <c r="E183" s="487"/>
      <c r="F183" s="500" t="str">
        <f>+IF(C183&gt;0,E183/(C183/12),"NA")</f>
        <v>NA</v>
      </c>
      <c r="G183" s="499" t="str">
        <f>IF(C183&gt;0,+'Country and Date'!$C$8+(F183*30), ("NA"))</f>
        <v>NA</v>
      </c>
      <c r="H183" s="497" t="str">
        <f t="shared" si="46"/>
        <v>YES</v>
      </c>
      <c r="I183" s="498" t="e">
        <f>DATEDIF('Country and Date'!C8, D183, "d")</f>
        <v>#NUM!</v>
      </c>
      <c r="J183" s="498" t="b">
        <f t="shared" si="47"/>
        <v>1</v>
      </c>
      <c r="K183" s="498">
        <f t="shared" si="48"/>
        <v>0</v>
      </c>
      <c r="L183" s="498">
        <f t="shared" si="49"/>
        <v>0</v>
      </c>
      <c r="M183" s="483">
        <f>(IF(H183=("Yes"), (L183*(C183/12)), E183))</f>
        <v>0</v>
      </c>
      <c r="N183" s="1064">
        <f>(SUM(VALUE(M183)+VALUE(M184)+VALUE(M185)+VALUE(M186)+VALUE(M187)+VALUE(M188)+VALUE(M189)+VALUE(M190)))</f>
        <v>0</v>
      </c>
      <c r="O183" s="1049" t="str">
        <f>(+IF(C183&gt;0,N183/(C183/12),"NA"))</f>
        <v>NA</v>
      </c>
      <c r="P183" s="482">
        <f t="shared" si="50"/>
        <v>0</v>
      </c>
      <c r="Q183" s="1052">
        <f>SUM(P183:P190)</f>
        <v>0</v>
      </c>
    </row>
    <row r="184" spans="1:17" s="22" customFormat="1" ht="20.100000000000001" customHeight="1" x14ac:dyDescent="0.25">
      <c r="A184" s="1074"/>
      <c r="B184" s="1077"/>
      <c r="C184" s="1080"/>
      <c r="D184" s="480"/>
      <c r="E184" s="479"/>
      <c r="F184" s="478" t="str">
        <f>+IF(C183&gt;0,E184/(C183/12),"NA")</f>
        <v>NA</v>
      </c>
      <c r="G184" s="477" t="str">
        <f>IF(H183="YES",(IF(C183&gt;0,D183+(F184*30),("NA"))),(IF(C183&gt;0,G183+(F184*30),("NA"))))</f>
        <v>NA</v>
      </c>
      <c r="H184" s="475" t="str">
        <f t="shared" si="46"/>
        <v>YES</v>
      </c>
      <c r="I184" s="476">
        <f>IF(H183="YES",(DATEDIF(D183,D184,"d")),(DATEDIF(G183,D184,"d")))</f>
        <v>0</v>
      </c>
      <c r="J184" s="476" t="b">
        <f t="shared" si="47"/>
        <v>0</v>
      </c>
      <c r="K184" s="476">
        <f t="shared" si="48"/>
        <v>0</v>
      </c>
      <c r="L184" s="476">
        <f t="shared" si="49"/>
        <v>0</v>
      </c>
      <c r="M184" s="475">
        <f>(IF(H184=("Yes"), (L184*(C183/12)), E184))</f>
        <v>0</v>
      </c>
      <c r="N184" s="1065"/>
      <c r="O184" s="1050"/>
      <c r="P184" s="474">
        <f t="shared" si="50"/>
        <v>0</v>
      </c>
      <c r="Q184" s="1053"/>
    </row>
    <row r="185" spans="1:17" s="22" customFormat="1" ht="20.100000000000001" customHeight="1" x14ac:dyDescent="0.25">
      <c r="A185" s="1074"/>
      <c r="B185" s="1077"/>
      <c r="C185" s="1080"/>
      <c r="D185" s="480"/>
      <c r="E185" s="479"/>
      <c r="F185" s="478" t="str">
        <f>+IF(C183&gt;0,E185/(C183/12),"NA")</f>
        <v>NA</v>
      </c>
      <c r="G185" s="477" t="str">
        <f>IF(H184="YES",(IF(C183&gt;0,D184+(F185*30),("NA"))),(IF(C183&gt;0,G184+(F185*30),("NA"))))</f>
        <v>NA</v>
      </c>
      <c r="H185" s="475" t="str">
        <f t="shared" si="46"/>
        <v>YES</v>
      </c>
      <c r="I185" s="476">
        <f t="shared" ref="I185:I190" si="51">IF(H184="YES", (DATEDIF(D184, D185, "d")), (DATEDIF(G184,D185,"d")))</f>
        <v>0</v>
      </c>
      <c r="J185" s="476" t="b">
        <f t="shared" si="47"/>
        <v>0</v>
      </c>
      <c r="K185" s="476">
        <f t="shared" si="48"/>
        <v>0</v>
      </c>
      <c r="L185" s="476">
        <f t="shared" si="49"/>
        <v>0</v>
      </c>
      <c r="M185" s="475">
        <f>(IF(H185=("Yes"), (L185*(C183/12)), E185))</f>
        <v>0</v>
      </c>
      <c r="N185" s="1065"/>
      <c r="O185" s="1050"/>
      <c r="P185" s="474">
        <f t="shared" si="50"/>
        <v>0</v>
      </c>
      <c r="Q185" s="1053"/>
    </row>
    <row r="186" spans="1:17" s="22" customFormat="1" ht="20.100000000000001" customHeight="1" thickBot="1" x14ac:dyDescent="0.3">
      <c r="A186" s="1074"/>
      <c r="B186" s="1077"/>
      <c r="C186" s="1080"/>
      <c r="D186" s="480"/>
      <c r="E186" s="479"/>
      <c r="F186" s="478" t="str">
        <f>+IF(C183&gt;0,E186/(C183/12),"NA")</f>
        <v>NA</v>
      </c>
      <c r="G186" s="477" t="str">
        <f>IF(H185="YES",(IF(C183&gt;0,D185+(F186*30),("NA"))),(IF(C183&gt;0,G185+(F186*30),("NA"))))</f>
        <v>NA</v>
      </c>
      <c r="H186" s="475" t="str">
        <f t="shared" si="46"/>
        <v>YES</v>
      </c>
      <c r="I186" s="476">
        <f t="shared" si="51"/>
        <v>0</v>
      </c>
      <c r="J186" s="476" t="b">
        <f t="shared" si="47"/>
        <v>0</v>
      </c>
      <c r="K186" s="476">
        <f t="shared" si="48"/>
        <v>0</v>
      </c>
      <c r="L186" s="476">
        <f t="shared" si="49"/>
        <v>0</v>
      </c>
      <c r="M186" s="475">
        <f>(IF(H186=("Yes"), (L186*(C183/12)), E186))</f>
        <v>0</v>
      </c>
      <c r="N186" s="1065"/>
      <c r="O186" s="1050"/>
      <c r="P186" s="474">
        <f t="shared" si="50"/>
        <v>0</v>
      </c>
      <c r="Q186" s="1053"/>
    </row>
    <row r="187" spans="1:17" s="22" customFormat="1" ht="20.100000000000001" hidden="1" customHeight="1" x14ac:dyDescent="0.25">
      <c r="A187" s="1074"/>
      <c r="B187" s="1077"/>
      <c r="C187" s="1080"/>
      <c r="D187" s="480"/>
      <c r="E187" s="479"/>
      <c r="F187" s="478" t="str">
        <f>+IF(C183&gt;0,E187/(C183/12),"NA")</f>
        <v>NA</v>
      </c>
      <c r="G187" s="477" t="str">
        <f>IF(H186="YES",(IF(C183&gt;0,D186+(F187*30),("NA"))),(IF(C183&gt;0,G186+(F187*30),("NA"))))</f>
        <v>NA</v>
      </c>
      <c r="H187" s="475" t="str">
        <f t="shared" si="46"/>
        <v>YES</v>
      </c>
      <c r="I187" s="476">
        <f t="shared" si="51"/>
        <v>0</v>
      </c>
      <c r="J187" s="476" t="b">
        <f t="shared" si="47"/>
        <v>0</v>
      </c>
      <c r="K187" s="476">
        <f t="shared" si="48"/>
        <v>0</v>
      </c>
      <c r="L187" s="476">
        <f t="shared" si="49"/>
        <v>0</v>
      </c>
      <c r="M187" s="475">
        <f>(IF(H187=("Yes"), (L187*(C183/12)), E187))</f>
        <v>0</v>
      </c>
      <c r="N187" s="1065"/>
      <c r="O187" s="1050"/>
      <c r="P187" s="474">
        <f t="shared" si="50"/>
        <v>0</v>
      </c>
      <c r="Q187" s="1053"/>
    </row>
    <row r="188" spans="1:17" s="22" customFormat="1" ht="20.100000000000001" hidden="1" customHeight="1" x14ac:dyDescent="0.25">
      <c r="A188" s="1074"/>
      <c r="B188" s="1077"/>
      <c r="C188" s="1080"/>
      <c r="D188" s="480"/>
      <c r="E188" s="479"/>
      <c r="F188" s="478" t="str">
        <f>+IF(C183&gt;0,E188/(C183/12),"NA")</f>
        <v>NA</v>
      </c>
      <c r="G188" s="477" t="str">
        <f>IF(H187="YES",(IF(C183&gt;0,D187+(F188*30),("NA"))),(IF(C183&gt;0,G187+(F188*30),("NA"))))</f>
        <v>NA</v>
      </c>
      <c r="H188" s="475" t="str">
        <f t="shared" si="46"/>
        <v>YES</v>
      </c>
      <c r="I188" s="476">
        <f t="shared" si="51"/>
        <v>0</v>
      </c>
      <c r="J188" s="476" t="b">
        <f t="shared" si="47"/>
        <v>0</v>
      </c>
      <c r="K188" s="476">
        <f t="shared" si="48"/>
        <v>0</v>
      </c>
      <c r="L188" s="476">
        <f t="shared" si="49"/>
        <v>0</v>
      </c>
      <c r="M188" s="475">
        <f>(IF(H188=("Yes"), (L188*(C183/12)), E188))</f>
        <v>0</v>
      </c>
      <c r="N188" s="1065"/>
      <c r="O188" s="1050"/>
      <c r="P188" s="474">
        <f t="shared" si="50"/>
        <v>0</v>
      </c>
      <c r="Q188" s="1053"/>
    </row>
    <row r="189" spans="1:17" s="22" customFormat="1" ht="20.100000000000001" hidden="1" customHeight="1" x14ac:dyDescent="0.25">
      <c r="A189" s="1074"/>
      <c r="B189" s="1077"/>
      <c r="C189" s="1080"/>
      <c r="D189" s="480"/>
      <c r="E189" s="479"/>
      <c r="F189" s="478" t="str">
        <f>+IF(C183&gt;0,E189/(C183/12),"NA")</f>
        <v>NA</v>
      </c>
      <c r="G189" s="477" t="str">
        <f>IF(H188="YES",(IF(C183&gt;0,D188+(F189*30),("NA"))),(IF(C183&gt;0,G188+(F189*30),("NA"))))</f>
        <v>NA</v>
      </c>
      <c r="H189" s="475" t="str">
        <f t="shared" si="46"/>
        <v>YES</v>
      </c>
      <c r="I189" s="476">
        <f t="shared" si="51"/>
        <v>0</v>
      </c>
      <c r="J189" s="476" t="b">
        <f t="shared" si="47"/>
        <v>0</v>
      </c>
      <c r="K189" s="476">
        <f t="shared" si="48"/>
        <v>0</v>
      </c>
      <c r="L189" s="476">
        <f t="shared" si="49"/>
        <v>0</v>
      </c>
      <c r="M189" s="475">
        <f>(IF(H189=("Yes"), (L189*(C183/12)), E189))</f>
        <v>0</v>
      </c>
      <c r="N189" s="1065"/>
      <c r="O189" s="1050"/>
      <c r="P189" s="474">
        <f t="shared" si="50"/>
        <v>0</v>
      </c>
      <c r="Q189" s="1053"/>
    </row>
    <row r="190" spans="1:17" s="22" customFormat="1" ht="20.100000000000001" hidden="1" customHeight="1" thickBot="1" x14ac:dyDescent="0.3">
      <c r="A190" s="1075"/>
      <c r="B190" s="1078"/>
      <c r="C190" s="1081"/>
      <c r="D190" s="495"/>
      <c r="E190" s="494"/>
      <c r="F190" s="493" t="str">
        <f>+IF(C183&gt;0,E190/(C183/12),"NA")</f>
        <v>NA</v>
      </c>
      <c r="G190" s="492" t="str">
        <f>IF(H189="YES",(IF(C183&gt;0,D189+(F190*30),("NA"))),(IF(C183&gt;0,G189+(F190*30),("NA"))))</f>
        <v>NA</v>
      </c>
      <c r="H190" s="490" t="str">
        <f t="shared" si="46"/>
        <v>YES</v>
      </c>
      <c r="I190" s="491">
        <f t="shared" si="51"/>
        <v>0</v>
      </c>
      <c r="J190" s="491" t="b">
        <f t="shared" si="47"/>
        <v>0</v>
      </c>
      <c r="K190" s="491">
        <f t="shared" si="48"/>
        <v>0</v>
      </c>
      <c r="L190" s="491">
        <f t="shared" si="49"/>
        <v>0</v>
      </c>
      <c r="M190" s="490">
        <f>(IF(H190=("Yes"), (L190*(C183/12)), E190))</f>
        <v>0</v>
      </c>
      <c r="N190" s="1066"/>
      <c r="O190" s="1051"/>
      <c r="P190" s="489">
        <f t="shared" si="50"/>
        <v>0</v>
      </c>
      <c r="Q190" s="1054"/>
    </row>
    <row r="191" spans="1:17" s="22" customFormat="1" ht="20.100000000000001" customHeight="1" x14ac:dyDescent="0.25">
      <c r="A191" s="1073" t="s">
        <v>124</v>
      </c>
      <c r="B191" s="1076" t="s">
        <v>191</v>
      </c>
      <c r="C191" s="1079">
        <f>VALUE(Quantities!C25)</f>
        <v>0</v>
      </c>
      <c r="D191" s="488"/>
      <c r="E191" s="487"/>
      <c r="F191" s="486" t="str">
        <f>+IF(C191&gt;0,E191/(C191/12),"NA")</f>
        <v>NA</v>
      </c>
      <c r="G191" s="485" t="str">
        <f>IF(C191&gt;0,+'Country and Date'!$C$8+(F191*30), ("NA"))</f>
        <v>NA</v>
      </c>
      <c r="H191" s="483" t="str">
        <f t="shared" si="46"/>
        <v>YES</v>
      </c>
      <c r="I191" s="484" t="e">
        <f>DATEDIF('Country and Date'!C8, D191, "d")</f>
        <v>#NUM!</v>
      </c>
      <c r="J191" s="484" t="b">
        <f t="shared" si="47"/>
        <v>1</v>
      </c>
      <c r="K191" s="484">
        <f t="shared" si="48"/>
        <v>0</v>
      </c>
      <c r="L191" s="484">
        <f t="shared" si="49"/>
        <v>0</v>
      </c>
      <c r="M191" s="483">
        <f>(IF(H191=("Yes"), (L191*(C191/12)), E191))</f>
        <v>0</v>
      </c>
      <c r="N191" s="1064">
        <f>(SUM(VALUE(M191)+VALUE(M192)+VALUE(M193)+VALUE(M194)+VALUE(M195)+VALUE(M196)+VALUE(M197)+VALUE(M198)))</f>
        <v>0</v>
      </c>
      <c r="O191" s="1049" t="str">
        <f>(+IF(C191&gt;0,N191/(C191/12),"NA"))</f>
        <v>NA</v>
      </c>
      <c r="P191" s="482">
        <f t="shared" si="50"/>
        <v>0</v>
      </c>
      <c r="Q191" s="1052">
        <f>SUM(P191:P198)</f>
        <v>0</v>
      </c>
    </row>
    <row r="192" spans="1:17" s="22" customFormat="1" ht="20.100000000000001" customHeight="1" x14ac:dyDescent="0.25">
      <c r="A192" s="1074"/>
      <c r="B192" s="1077"/>
      <c r="C192" s="1080"/>
      <c r="D192" s="480"/>
      <c r="E192" s="479"/>
      <c r="F192" s="478" t="str">
        <f>+IF(C191&gt;0,E192/(C191/12),"NA")</f>
        <v>NA</v>
      </c>
      <c r="G192" s="477" t="str">
        <f>IF(H191="YES",(IF(C191&gt;0,D191+(F192*30),("NA"))),(IF(C191&gt;0,G191+(F192*30),("NA"))))</f>
        <v>NA</v>
      </c>
      <c r="H192" s="475" t="str">
        <f t="shared" si="46"/>
        <v>YES</v>
      </c>
      <c r="I192" s="476">
        <f>IF(H191="YES",(DATEDIF(D191,D192,"d")),(DATEDIF(G191,D192,"d")))</f>
        <v>0</v>
      </c>
      <c r="J192" s="476" t="b">
        <f t="shared" si="47"/>
        <v>0</v>
      </c>
      <c r="K192" s="476">
        <f t="shared" si="48"/>
        <v>0</v>
      </c>
      <c r="L192" s="476">
        <f t="shared" si="49"/>
        <v>0</v>
      </c>
      <c r="M192" s="475">
        <f>(IF(H192=("Yes"), (L192*(C191/12)), E192))</f>
        <v>0</v>
      </c>
      <c r="N192" s="1065"/>
      <c r="O192" s="1050"/>
      <c r="P192" s="474">
        <f t="shared" si="50"/>
        <v>0</v>
      </c>
      <c r="Q192" s="1053"/>
    </row>
    <row r="193" spans="1:17" s="22" customFormat="1" ht="20.100000000000001" customHeight="1" x14ac:dyDescent="0.25">
      <c r="A193" s="1074"/>
      <c r="B193" s="1077"/>
      <c r="C193" s="1080"/>
      <c r="D193" s="480"/>
      <c r="E193" s="479"/>
      <c r="F193" s="478" t="str">
        <f>+IF(C191&gt;0,E193/(C191/12),"NA")</f>
        <v>NA</v>
      </c>
      <c r="G193" s="477" t="str">
        <f>IF(H192="YES",(IF(C191&gt;0,D192+(F193*30),("NA"))),(IF(C191&gt;0,G192+(F193*30),("NA"))))</f>
        <v>NA</v>
      </c>
      <c r="H193" s="475" t="str">
        <f t="shared" si="46"/>
        <v>YES</v>
      </c>
      <c r="I193" s="476">
        <f t="shared" ref="I193:I198" si="52">IF(H192="YES", (DATEDIF(D192, D193, "d")), (DATEDIF(G192,D193,"d")))</f>
        <v>0</v>
      </c>
      <c r="J193" s="476" t="b">
        <f t="shared" si="47"/>
        <v>0</v>
      </c>
      <c r="K193" s="476">
        <f t="shared" si="48"/>
        <v>0</v>
      </c>
      <c r="L193" s="476">
        <f t="shared" si="49"/>
        <v>0</v>
      </c>
      <c r="M193" s="475">
        <f>(IF(H193=("Yes"), (L193*(C191/12)), E193))</f>
        <v>0</v>
      </c>
      <c r="N193" s="1065"/>
      <c r="O193" s="1050"/>
      <c r="P193" s="474">
        <f t="shared" si="50"/>
        <v>0</v>
      </c>
      <c r="Q193" s="1053"/>
    </row>
    <row r="194" spans="1:17" s="22" customFormat="1" ht="20.100000000000001" customHeight="1" thickBot="1" x14ac:dyDescent="0.3">
      <c r="A194" s="1074"/>
      <c r="B194" s="1077"/>
      <c r="C194" s="1080"/>
      <c r="D194" s="480"/>
      <c r="E194" s="479"/>
      <c r="F194" s="478" t="str">
        <f>+IF(C191&gt;0,E194/(C191/12),"NA")</f>
        <v>NA</v>
      </c>
      <c r="G194" s="477" t="str">
        <f>IF(H193="YES",(IF(C191&gt;0,D193+(F194*30),("NA"))),(IF(C191&gt;0,G193+(F194*30),("NA"))))</f>
        <v>NA</v>
      </c>
      <c r="H194" s="475" t="str">
        <f t="shared" si="46"/>
        <v>YES</v>
      </c>
      <c r="I194" s="476">
        <f t="shared" si="52"/>
        <v>0</v>
      </c>
      <c r="J194" s="476" t="b">
        <f t="shared" si="47"/>
        <v>0</v>
      </c>
      <c r="K194" s="476">
        <f t="shared" si="48"/>
        <v>0</v>
      </c>
      <c r="L194" s="476">
        <f t="shared" si="49"/>
        <v>0</v>
      </c>
      <c r="M194" s="475">
        <f>(IF(H194=("Yes"), (L194*(C191/12)), E194))</f>
        <v>0</v>
      </c>
      <c r="N194" s="1065"/>
      <c r="O194" s="1050"/>
      <c r="P194" s="474">
        <f t="shared" si="50"/>
        <v>0</v>
      </c>
      <c r="Q194" s="1053"/>
    </row>
    <row r="195" spans="1:17" s="22" customFormat="1" ht="20.100000000000001" hidden="1" customHeight="1" x14ac:dyDescent="0.25">
      <c r="A195" s="1074"/>
      <c r="B195" s="1077"/>
      <c r="C195" s="1080"/>
      <c r="D195" s="480"/>
      <c r="E195" s="479"/>
      <c r="F195" s="478" t="str">
        <f>+IF(C191&gt;0,E195/(C191/12),"NA")</f>
        <v>NA</v>
      </c>
      <c r="G195" s="477" t="str">
        <f>IF(H194="YES",(IF(C191&gt;0,D194+(F195*30),("NA"))),(IF(C191&gt;0,G194+(F195*30),("NA"))))</f>
        <v>NA</v>
      </c>
      <c r="H195" s="475" t="str">
        <f t="shared" si="46"/>
        <v>YES</v>
      </c>
      <c r="I195" s="476">
        <f t="shared" si="52"/>
        <v>0</v>
      </c>
      <c r="J195" s="476" t="b">
        <f t="shared" si="47"/>
        <v>0</v>
      </c>
      <c r="K195" s="476">
        <f t="shared" si="48"/>
        <v>0</v>
      </c>
      <c r="L195" s="476">
        <f t="shared" si="49"/>
        <v>0</v>
      </c>
      <c r="M195" s="475">
        <f>(IF(H195=("Yes"), (L195*(C191/12)), E195))</f>
        <v>0</v>
      </c>
      <c r="N195" s="1065"/>
      <c r="O195" s="1050"/>
      <c r="P195" s="474">
        <f t="shared" si="50"/>
        <v>0</v>
      </c>
      <c r="Q195" s="1053"/>
    </row>
    <row r="196" spans="1:17" s="22" customFormat="1" ht="20.100000000000001" hidden="1" customHeight="1" x14ac:dyDescent="0.25">
      <c r="A196" s="1074"/>
      <c r="B196" s="1077"/>
      <c r="C196" s="1080"/>
      <c r="D196" s="480"/>
      <c r="E196" s="479"/>
      <c r="F196" s="478" t="str">
        <f>+IF(C191&gt;0,E196/(C191/12),"NA")</f>
        <v>NA</v>
      </c>
      <c r="G196" s="477" t="str">
        <f>IF(H195="YES",(IF(C191&gt;0,D195+(F196*30),("NA"))),(IF(C191&gt;0,G195+(F196*30),("NA"))))</f>
        <v>NA</v>
      </c>
      <c r="H196" s="475" t="str">
        <f t="shared" si="46"/>
        <v>YES</v>
      </c>
      <c r="I196" s="476">
        <f t="shared" si="52"/>
        <v>0</v>
      </c>
      <c r="J196" s="476" t="b">
        <f t="shared" si="47"/>
        <v>0</v>
      </c>
      <c r="K196" s="476">
        <f t="shared" si="48"/>
        <v>0</v>
      </c>
      <c r="L196" s="476">
        <f t="shared" si="49"/>
        <v>0</v>
      </c>
      <c r="M196" s="475">
        <f>(IF(H196=("Yes"), (L196*(C191/12)), E196))</f>
        <v>0</v>
      </c>
      <c r="N196" s="1065"/>
      <c r="O196" s="1050"/>
      <c r="P196" s="474">
        <f t="shared" si="50"/>
        <v>0</v>
      </c>
      <c r="Q196" s="1053"/>
    </row>
    <row r="197" spans="1:17" s="22" customFormat="1" ht="20.100000000000001" hidden="1" customHeight="1" x14ac:dyDescent="0.25">
      <c r="A197" s="1074"/>
      <c r="B197" s="1077"/>
      <c r="C197" s="1080"/>
      <c r="D197" s="480"/>
      <c r="E197" s="479"/>
      <c r="F197" s="478" t="str">
        <f>+IF(C191&gt;0,E197/(C191/12),"NA")</f>
        <v>NA</v>
      </c>
      <c r="G197" s="477" t="str">
        <f>IF(H196="YES",(IF(C191&gt;0,D196+(F197*30),("NA"))),(IF(C191&gt;0,G196+(F197*30),("NA"))))</f>
        <v>NA</v>
      </c>
      <c r="H197" s="475" t="str">
        <f t="shared" si="46"/>
        <v>YES</v>
      </c>
      <c r="I197" s="476">
        <f t="shared" si="52"/>
        <v>0</v>
      </c>
      <c r="J197" s="476" t="b">
        <f t="shared" si="47"/>
        <v>0</v>
      </c>
      <c r="K197" s="476">
        <f t="shared" si="48"/>
        <v>0</v>
      </c>
      <c r="L197" s="476">
        <f t="shared" si="49"/>
        <v>0</v>
      </c>
      <c r="M197" s="475">
        <f>(IF(H197=("Yes"), (L197*(C191/12)), E197))</f>
        <v>0</v>
      </c>
      <c r="N197" s="1065"/>
      <c r="O197" s="1050"/>
      <c r="P197" s="474">
        <f t="shared" si="50"/>
        <v>0</v>
      </c>
      <c r="Q197" s="1053"/>
    </row>
    <row r="198" spans="1:17" s="22" customFormat="1" ht="20.100000000000001" hidden="1" customHeight="1" thickBot="1" x14ac:dyDescent="0.3">
      <c r="A198" s="1075"/>
      <c r="B198" s="1078"/>
      <c r="C198" s="1081"/>
      <c r="D198" s="495"/>
      <c r="E198" s="494"/>
      <c r="F198" s="493" t="str">
        <f>+IF(C191&gt;0,E198/(C191/12),"NA")</f>
        <v>NA</v>
      </c>
      <c r="G198" s="492" t="str">
        <f>IF(H197="YES",(IF(C191&gt;0,D197+(F198*30),("NA"))),(IF(C191&gt;0,G197+(F198*30),("NA"))))</f>
        <v>NA</v>
      </c>
      <c r="H198" s="490" t="str">
        <f t="shared" si="46"/>
        <v>YES</v>
      </c>
      <c r="I198" s="491">
        <f t="shared" si="52"/>
        <v>0</v>
      </c>
      <c r="J198" s="491" t="b">
        <f t="shared" si="47"/>
        <v>0</v>
      </c>
      <c r="K198" s="491">
        <f t="shared" si="48"/>
        <v>0</v>
      </c>
      <c r="L198" s="491">
        <f t="shared" si="49"/>
        <v>0</v>
      </c>
      <c r="M198" s="490">
        <f>(IF(H198=("Yes"), (L198*(C191/12)), E198))</f>
        <v>0</v>
      </c>
      <c r="N198" s="1066"/>
      <c r="O198" s="1051"/>
      <c r="P198" s="489">
        <f t="shared" si="50"/>
        <v>0</v>
      </c>
      <c r="Q198" s="1054"/>
    </row>
    <row r="199" spans="1:17" s="22" customFormat="1" ht="20.100000000000001" customHeight="1" x14ac:dyDescent="0.25">
      <c r="A199" s="1073" t="s">
        <v>123</v>
      </c>
      <c r="B199" s="1076" t="s">
        <v>190</v>
      </c>
      <c r="C199" s="1079">
        <f>VALUE(Quantities!C26)</f>
        <v>0</v>
      </c>
      <c r="D199" s="488"/>
      <c r="E199" s="487"/>
      <c r="F199" s="486" t="str">
        <f>+IF(C199&gt;0,E199/(C199/12),"NA")</f>
        <v>NA</v>
      </c>
      <c r="G199" s="485" t="str">
        <f>IF(C199&gt;0,+'Country and Date'!$C$8+(F199*30), ("NA"))</f>
        <v>NA</v>
      </c>
      <c r="H199" s="483" t="str">
        <f t="shared" si="46"/>
        <v>YES</v>
      </c>
      <c r="I199" s="484" t="e">
        <f>DATEDIF('Country and Date'!C8, D199, "d")</f>
        <v>#NUM!</v>
      </c>
      <c r="J199" s="484" t="b">
        <f t="shared" si="47"/>
        <v>1</v>
      </c>
      <c r="K199" s="484">
        <f t="shared" si="48"/>
        <v>0</v>
      </c>
      <c r="L199" s="484">
        <f t="shared" si="49"/>
        <v>0</v>
      </c>
      <c r="M199" s="483">
        <f>(IF(H199=("Yes"), (L199*(C199/12)), E199))</f>
        <v>0</v>
      </c>
      <c r="N199" s="1064">
        <f>(SUM(VALUE(M199)+VALUE(M200)+VALUE(M201)+VALUE(M202)+VALUE(M203)+VALUE(M204)+VALUE(M205)+VALUE(M206)))</f>
        <v>0</v>
      </c>
      <c r="O199" s="1049" t="str">
        <f>(+IF(C199&gt;0,N199/(C199/12),"NA"))</f>
        <v>NA</v>
      </c>
      <c r="P199" s="482">
        <f t="shared" si="50"/>
        <v>0</v>
      </c>
      <c r="Q199" s="1052">
        <f>SUM(P199:P206)</f>
        <v>0</v>
      </c>
    </row>
    <row r="200" spans="1:17" s="22" customFormat="1" ht="20.100000000000001" customHeight="1" x14ac:dyDescent="0.25">
      <c r="A200" s="1074"/>
      <c r="B200" s="1077"/>
      <c r="C200" s="1080"/>
      <c r="D200" s="480"/>
      <c r="E200" s="479"/>
      <c r="F200" s="478" t="str">
        <f>+IF(C199&gt;0,E200/(C199/12),"NA")</f>
        <v>NA</v>
      </c>
      <c r="G200" s="477" t="str">
        <f>IF(H199="YES",(IF(C199&gt;0,D199+(F200*30),("NA"))),(IF(C199&gt;0,G199+(F200*30),("NA"))))</f>
        <v>NA</v>
      </c>
      <c r="H200" s="475" t="str">
        <f t="shared" si="46"/>
        <v>YES</v>
      </c>
      <c r="I200" s="476">
        <f>IF(H199="YES",(DATEDIF(D199,D200,"d")),(DATEDIF(G199,D200,"d")))</f>
        <v>0</v>
      </c>
      <c r="J200" s="476" t="b">
        <f t="shared" si="47"/>
        <v>0</v>
      </c>
      <c r="K200" s="476">
        <f t="shared" si="48"/>
        <v>0</v>
      </c>
      <c r="L200" s="476">
        <f t="shared" si="49"/>
        <v>0</v>
      </c>
      <c r="M200" s="475">
        <f>(IF(H200=("Yes"), (L200*(C199/12)), E200))</f>
        <v>0</v>
      </c>
      <c r="N200" s="1065"/>
      <c r="O200" s="1050"/>
      <c r="P200" s="474">
        <f t="shared" si="50"/>
        <v>0</v>
      </c>
      <c r="Q200" s="1053"/>
    </row>
    <row r="201" spans="1:17" s="22" customFormat="1" ht="20.100000000000001" customHeight="1" x14ac:dyDescent="0.25">
      <c r="A201" s="1074"/>
      <c r="B201" s="1077"/>
      <c r="C201" s="1080"/>
      <c r="D201" s="480"/>
      <c r="E201" s="479"/>
      <c r="F201" s="478" t="str">
        <f>+IF(C199&gt;0,E201/(C199/12),"NA")</f>
        <v>NA</v>
      </c>
      <c r="G201" s="477" t="str">
        <f>IF(H200="YES",(IF(C199&gt;0,D200+(F201*30),("NA"))),(IF(C199&gt;0,G200+(F201*30),("NA"))))</f>
        <v>NA</v>
      </c>
      <c r="H201" s="475" t="str">
        <f t="shared" si="46"/>
        <v>YES</v>
      </c>
      <c r="I201" s="476">
        <f t="shared" ref="I201:I206" si="53">IF(H200="YES", (DATEDIF(D200, D201, "d")), (DATEDIF(G200,D201,"d")))</f>
        <v>0</v>
      </c>
      <c r="J201" s="476" t="b">
        <f t="shared" si="47"/>
        <v>0</v>
      </c>
      <c r="K201" s="476">
        <f t="shared" si="48"/>
        <v>0</v>
      </c>
      <c r="L201" s="476">
        <f t="shared" si="49"/>
        <v>0</v>
      </c>
      <c r="M201" s="475">
        <f>(IF(H201=("Yes"), (L201*(C199/12)), E201))</f>
        <v>0</v>
      </c>
      <c r="N201" s="1065"/>
      <c r="O201" s="1050"/>
      <c r="P201" s="474">
        <f t="shared" si="50"/>
        <v>0</v>
      </c>
      <c r="Q201" s="1053"/>
    </row>
    <row r="202" spans="1:17" s="22" customFormat="1" ht="20.100000000000001" customHeight="1" thickBot="1" x14ac:dyDescent="0.3">
      <c r="A202" s="1074"/>
      <c r="B202" s="1077"/>
      <c r="C202" s="1080"/>
      <c r="D202" s="480"/>
      <c r="E202" s="479"/>
      <c r="F202" s="478" t="str">
        <f>+IF(C199&gt;0,E202/(C199/12),"NA")</f>
        <v>NA</v>
      </c>
      <c r="G202" s="477" t="str">
        <f>IF(H201="YES",(IF(C199&gt;0,D201+(F202*30),("NA"))),(IF(C199&gt;0,G201+(F202*30),("NA"))))</f>
        <v>NA</v>
      </c>
      <c r="H202" s="475" t="str">
        <f t="shared" si="46"/>
        <v>YES</v>
      </c>
      <c r="I202" s="476">
        <f t="shared" si="53"/>
        <v>0</v>
      </c>
      <c r="J202" s="476" t="b">
        <f t="shared" si="47"/>
        <v>0</v>
      </c>
      <c r="K202" s="476">
        <f t="shared" si="48"/>
        <v>0</v>
      </c>
      <c r="L202" s="476">
        <f t="shared" si="49"/>
        <v>0</v>
      </c>
      <c r="M202" s="475">
        <f>(IF(H202=("Yes"), (L202*(C199/12)), E202))</f>
        <v>0</v>
      </c>
      <c r="N202" s="1065"/>
      <c r="O202" s="1050"/>
      <c r="P202" s="474">
        <f t="shared" si="50"/>
        <v>0</v>
      </c>
      <c r="Q202" s="1053"/>
    </row>
    <row r="203" spans="1:17" s="22" customFormat="1" ht="20.100000000000001" hidden="1" customHeight="1" x14ac:dyDescent="0.25">
      <c r="A203" s="1074"/>
      <c r="B203" s="1077"/>
      <c r="C203" s="1080"/>
      <c r="D203" s="480"/>
      <c r="E203" s="479"/>
      <c r="F203" s="478" t="str">
        <f>+IF(C199&gt;0,E203/(C199/12),"NA")</f>
        <v>NA</v>
      </c>
      <c r="G203" s="477" t="str">
        <f>IF(H202="YES",(IF(C199&gt;0,D202+(F203*30),("NA"))),(IF(C199&gt;0,G202+(F203*30),("NA"))))</f>
        <v>NA</v>
      </c>
      <c r="H203" s="475" t="str">
        <f t="shared" si="46"/>
        <v>YES</v>
      </c>
      <c r="I203" s="476">
        <f t="shared" si="53"/>
        <v>0</v>
      </c>
      <c r="J203" s="476" t="b">
        <f t="shared" si="47"/>
        <v>0</v>
      </c>
      <c r="K203" s="476">
        <f t="shared" si="48"/>
        <v>0</v>
      </c>
      <c r="L203" s="476">
        <f t="shared" si="49"/>
        <v>0</v>
      </c>
      <c r="M203" s="475">
        <f>(IF(H203=("Yes"), (L203*(C199/12)), E203))</f>
        <v>0</v>
      </c>
      <c r="N203" s="1065"/>
      <c r="O203" s="1050"/>
      <c r="P203" s="474">
        <f t="shared" si="50"/>
        <v>0</v>
      </c>
      <c r="Q203" s="1053"/>
    </row>
    <row r="204" spans="1:17" s="22" customFormat="1" ht="20.100000000000001" hidden="1" customHeight="1" x14ac:dyDescent="0.25">
      <c r="A204" s="1074"/>
      <c r="B204" s="1077"/>
      <c r="C204" s="1080"/>
      <c r="D204" s="480"/>
      <c r="E204" s="479"/>
      <c r="F204" s="478" t="str">
        <f>+IF(C199&gt;0,E204/(C199/12),"NA")</f>
        <v>NA</v>
      </c>
      <c r="G204" s="477" t="str">
        <f>IF(H203="YES",(IF(C199&gt;0,D203+(F204*30),("NA"))),(IF(C199&gt;0,G203+(F204*30),("NA"))))</f>
        <v>NA</v>
      </c>
      <c r="H204" s="475" t="str">
        <f t="shared" si="46"/>
        <v>YES</v>
      </c>
      <c r="I204" s="476">
        <f t="shared" si="53"/>
        <v>0</v>
      </c>
      <c r="J204" s="476" t="b">
        <f t="shared" si="47"/>
        <v>0</v>
      </c>
      <c r="K204" s="476">
        <f t="shared" si="48"/>
        <v>0</v>
      </c>
      <c r="L204" s="476">
        <f t="shared" si="49"/>
        <v>0</v>
      </c>
      <c r="M204" s="475">
        <f>(IF(H204=("Yes"), (L204*(C199/12)), E204))</f>
        <v>0</v>
      </c>
      <c r="N204" s="1065"/>
      <c r="O204" s="1050"/>
      <c r="P204" s="474">
        <f t="shared" si="50"/>
        <v>0</v>
      </c>
      <c r="Q204" s="1053"/>
    </row>
    <row r="205" spans="1:17" s="22" customFormat="1" ht="20.100000000000001" hidden="1" customHeight="1" x14ac:dyDescent="0.25">
      <c r="A205" s="1074"/>
      <c r="B205" s="1077"/>
      <c r="C205" s="1080"/>
      <c r="D205" s="480"/>
      <c r="E205" s="479"/>
      <c r="F205" s="478" t="str">
        <f>+IF(C199&gt;0,E205/(C199/12),"NA")</f>
        <v>NA</v>
      </c>
      <c r="G205" s="477" t="str">
        <f>IF(H204="YES",(IF(C199&gt;0,D204+(F205*30),("NA"))),(IF(C199&gt;0,G204+(F205*30),("NA"))))</f>
        <v>NA</v>
      </c>
      <c r="H205" s="475" t="str">
        <f t="shared" si="46"/>
        <v>YES</v>
      </c>
      <c r="I205" s="476">
        <f t="shared" si="53"/>
        <v>0</v>
      </c>
      <c r="J205" s="476" t="b">
        <f t="shared" si="47"/>
        <v>0</v>
      </c>
      <c r="K205" s="476">
        <f t="shared" si="48"/>
        <v>0</v>
      </c>
      <c r="L205" s="476">
        <f t="shared" si="49"/>
        <v>0</v>
      </c>
      <c r="M205" s="475">
        <f>(IF(H205=("Yes"), (L205*(C199/12)), E205))</f>
        <v>0</v>
      </c>
      <c r="N205" s="1065"/>
      <c r="O205" s="1050"/>
      <c r="P205" s="474">
        <f t="shared" si="50"/>
        <v>0</v>
      </c>
      <c r="Q205" s="1053"/>
    </row>
    <row r="206" spans="1:17" s="22" customFormat="1" ht="20.100000000000001" hidden="1" customHeight="1" thickBot="1" x14ac:dyDescent="0.3">
      <c r="A206" s="1075"/>
      <c r="B206" s="1078"/>
      <c r="C206" s="1081"/>
      <c r="D206" s="495"/>
      <c r="E206" s="494"/>
      <c r="F206" s="493" t="str">
        <f>+IF(C199&gt;0,E206/(C199/12),"NA")</f>
        <v>NA</v>
      </c>
      <c r="G206" s="492" t="str">
        <f>IF(H205="YES",(IF(C199&gt;0,D205+(F206*30),("NA"))),(IF(C199&gt;0,G205+(F206*30),("NA"))))</f>
        <v>NA</v>
      </c>
      <c r="H206" s="490" t="str">
        <f t="shared" si="46"/>
        <v>YES</v>
      </c>
      <c r="I206" s="491">
        <f t="shared" si="53"/>
        <v>0</v>
      </c>
      <c r="J206" s="491" t="b">
        <f t="shared" si="47"/>
        <v>0</v>
      </c>
      <c r="K206" s="491">
        <f t="shared" si="48"/>
        <v>0</v>
      </c>
      <c r="L206" s="491">
        <f t="shared" si="49"/>
        <v>0</v>
      </c>
      <c r="M206" s="490">
        <f>(IF(H206=("Yes"), (L206*(C199/12)), E206))</f>
        <v>0</v>
      </c>
      <c r="N206" s="1066"/>
      <c r="O206" s="1051"/>
      <c r="P206" s="489">
        <f t="shared" si="50"/>
        <v>0</v>
      </c>
      <c r="Q206" s="1054"/>
    </row>
    <row r="207" spans="1:17" s="22" customFormat="1" ht="20.100000000000001" customHeight="1" x14ac:dyDescent="0.25">
      <c r="A207" s="1073" t="s">
        <v>121</v>
      </c>
      <c r="B207" s="1076" t="s">
        <v>189</v>
      </c>
      <c r="C207" s="1079">
        <f>VALUE(Quantities!C27)</f>
        <v>0</v>
      </c>
      <c r="D207" s="488"/>
      <c r="E207" s="487"/>
      <c r="F207" s="486" t="str">
        <f>+IF(C207&gt;0,E207/(C207/12),"NA")</f>
        <v>NA</v>
      </c>
      <c r="G207" s="485" t="str">
        <f>IF(C207&gt;0,+'Country and Date'!$C$8+(F207*30), ("NA"))</f>
        <v>NA</v>
      </c>
      <c r="H207" s="483" t="str">
        <f t="shared" si="46"/>
        <v>YES</v>
      </c>
      <c r="I207" s="484" t="e">
        <f>DATEDIF('Country and Date'!C8, D207, "d")</f>
        <v>#NUM!</v>
      </c>
      <c r="J207" s="484" t="b">
        <f t="shared" si="47"/>
        <v>1</v>
      </c>
      <c r="K207" s="484">
        <f t="shared" si="48"/>
        <v>0</v>
      </c>
      <c r="L207" s="484">
        <f t="shared" si="49"/>
        <v>0</v>
      </c>
      <c r="M207" s="483">
        <f>(IF(H207=("Yes"), (L207*(C207/12)), E207))</f>
        <v>0</v>
      </c>
      <c r="N207" s="1064">
        <f>(SUM(VALUE(M207)+VALUE(M208)+VALUE(M209)+VALUE(M210)+VALUE(M211)+VALUE(M212)+VALUE(M213)+VALUE(M214)))</f>
        <v>0</v>
      </c>
      <c r="O207" s="1049" t="str">
        <f>(+IF(C207&gt;0,N207/(C207/12),"NA"))</f>
        <v>NA</v>
      </c>
      <c r="P207" s="482">
        <f t="shared" si="50"/>
        <v>0</v>
      </c>
      <c r="Q207" s="1052">
        <f>SUM(P207:P214)</f>
        <v>0</v>
      </c>
    </row>
    <row r="208" spans="1:17" s="22" customFormat="1" ht="20.100000000000001" customHeight="1" x14ac:dyDescent="0.25">
      <c r="A208" s="1074"/>
      <c r="B208" s="1077"/>
      <c r="C208" s="1080"/>
      <c r="D208" s="480"/>
      <c r="E208" s="479"/>
      <c r="F208" s="478" t="str">
        <f>+IF(C207&gt;0,E208/(C207/12),"NA")</f>
        <v>NA</v>
      </c>
      <c r="G208" s="477" t="str">
        <f>IF(H207="YES",(IF(C207&gt;0,D207+(F208*30),("NA"))),(IF(C207&gt;0,G207+(F208*30),("NA"))))</f>
        <v>NA</v>
      </c>
      <c r="H208" s="475" t="str">
        <f t="shared" si="46"/>
        <v>YES</v>
      </c>
      <c r="I208" s="476">
        <f>IF(H207="YES",(DATEDIF(D207,D208,"d")),(DATEDIF(G207,D208,"d")))</f>
        <v>0</v>
      </c>
      <c r="J208" s="476" t="b">
        <f t="shared" si="47"/>
        <v>0</v>
      </c>
      <c r="K208" s="476">
        <f t="shared" si="48"/>
        <v>0</v>
      </c>
      <c r="L208" s="476">
        <f t="shared" si="49"/>
        <v>0</v>
      </c>
      <c r="M208" s="475">
        <f>(IF(H208=("Yes"), (L208*(C207/12)), E208))</f>
        <v>0</v>
      </c>
      <c r="N208" s="1065"/>
      <c r="O208" s="1050"/>
      <c r="P208" s="474">
        <f t="shared" si="50"/>
        <v>0</v>
      </c>
      <c r="Q208" s="1053"/>
    </row>
    <row r="209" spans="1:17" s="22" customFormat="1" ht="20.100000000000001" customHeight="1" x14ac:dyDescent="0.25">
      <c r="A209" s="1074"/>
      <c r="B209" s="1077"/>
      <c r="C209" s="1080"/>
      <c r="D209" s="480"/>
      <c r="E209" s="479"/>
      <c r="F209" s="478" t="str">
        <f>+IF(C207&gt;0,E209/(C207/12),"NA")</f>
        <v>NA</v>
      </c>
      <c r="G209" s="477" t="str">
        <f>IF(H208="YES",(IF(C207&gt;0,D208+(F209*30),("NA"))),(IF(C207&gt;0,G208+(F209*30),("NA"))))</f>
        <v>NA</v>
      </c>
      <c r="H209" s="475" t="str">
        <f t="shared" si="46"/>
        <v>YES</v>
      </c>
      <c r="I209" s="476">
        <f t="shared" ref="I209:I214" si="54">IF(H208="YES", (DATEDIF(D208, D209, "d")), (DATEDIF(G208,D209,"d")))</f>
        <v>0</v>
      </c>
      <c r="J209" s="476" t="b">
        <f t="shared" si="47"/>
        <v>0</v>
      </c>
      <c r="K209" s="476">
        <f t="shared" si="48"/>
        <v>0</v>
      </c>
      <c r="L209" s="476">
        <f t="shared" si="49"/>
        <v>0</v>
      </c>
      <c r="M209" s="475">
        <f>(IF(H209=("Yes"), (L209*(C207/12)), E209))</f>
        <v>0</v>
      </c>
      <c r="N209" s="1065"/>
      <c r="O209" s="1050"/>
      <c r="P209" s="474">
        <f t="shared" si="50"/>
        <v>0</v>
      </c>
      <c r="Q209" s="1053"/>
    </row>
    <row r="210" spans="1:17" s="22" customFormat="1" ht="20.100000000000001" customHeight="1" thickBot="1" x14ac:dyDescent="0.3">
      <c r="A210" s="1074"/>
      <c r="B210" s="1077"/>
      <c r="C210" s="1080"/>
      <c r="D210" s="480"/>
      <c r="E210" s="479"/>
      <c r="F210" s="478" t="str">
        <f>+IF(C207&gt;0,E210/(C207/12),"NA")</f>
        <v>NA</v>
      </c>
      <c r="G210" s="477" t="str">
        <f>IF(H209="YES",(IF(C207&gt;0,D209+(F210*30),("NA"))),(IF(C207&gt;0,G209+(F210*30),("NA"))))</f>
        <v>NA</v>
      </c>
      <c r="H210" s="475" t="str">
        <f t="shared" si="46"/>
        <v>YES</v>
      </c>
      <c r="I210" s="476">
        <f t="shared" si="54"/>
        <v>0</v>
      </c>
      <c r="J210" s="476" t="b">
        <f t="shared" si="47"/>
        <v>0</v>
      </c>
      <c r="K210" s="476">
        <f t="shared" si="48"/>
        <v>0</v>
      </c>
      <c r="L210" s="476">
        <f t="shared" si="49"/>
        <v>0</v>
      </c>
      <c r="M210" s="475">
        <f>(IF(H210=("Yes"), (L210*(C207/12)), E210))</f>
        <v>0</v>
      </c>
      <c r="N210" s="1065"/>
      <c r="O210" s="1050"/>
      <c r="P210" s="474">
        <f t="shared" si="50"/>
        <v>0</v>
      </c>
      <c r="Q210" s="1053"/>
    </row>
    <row r="211" spans="1:17" s="22" customFormat="1" ht="20.100000000000001" hidden="1" customHeight="1" x14ac:dyDescent="0.25">
      <c r="A211" s="1074"/>
      <c r="B211" s="1077"/>
      <c r="C211" s="1080"/>
      <c r="D211" s="480"/>
      <c r="E211" s="479"/>
      <c r="F211" s="478" t="str">
        <f>+IF(C207&gt;0,E211/(C207/12),"NA")</f>
        <v>NA</v>
      </c>
      <c r="G211" s="477" t="str">
        <f>IF(H210="YES",(IF(C207&gt;0,D210+(F211*30),("NA"))),(IF(C207&gt;0,G210+(F211*30),("NA"))))</f>
        <v>NA</v>
      </c>
      <c r="H211" s="475" t="str">
        <f t="shared" si="46"/>
        <v>YES</v>
      </c>
      <c r="I211" s="476">
        <f t="shared" si="54"/>
        <v>0</v>
      </c>
      <c r="J211" s="476" t="b">
        <f t="shared" si="47"/>
        <v>0</v>
      </c>
      <c r="K211" s="476">
        <f t="shared" si="48"/>
        <v>0</v>
      </c>
      <c r="L211" s="476">
        <f t="shared" si="49"/>
        <v>0</v>
      </c>
      <c r="M211" s="475">
        <f>(IF(H211=("Yes"), (L211*(C207/12)), E211))</f>
        <v>0</v>
      </c>
      <c r="N211" s="1065"/>
      <c r="O211" s="1050"/>
      <c r="P211" s="474">
        <f t="shared" si="50"/>
        <v>0</v>
      </c>
      <c r="Q211" s="1053"/>
    </row>
    <row r="212" spans="1:17" s="22" customFormat="1" ht="20.100000000000001" hidden="1" customHeight="1" x14ac:dyDescent="0.25">
      <c r="A212" s="1074"/>
      <c r="B212" s="1077"/>
      <c r="C212" s="1080"/>
      <c r="D212" s="480"/>
      <c r="E212" s="479"/>
      <c r="F212" s="478" t="str">
        <f>+IF(C207&gt;0,E212/(C207/12),"NA")</f>
        <v>NA</v>
      </c>
      <c r="G212" s="477" t="str">
        <f>IF(H211="YES",(IF(C207&gt;0,D211+(F212*30),("NA"))),(IF(C207&gt;0,G211+(F212*30),("NA"))))</f>
        <v>NA</v>
      </c>
      <c r="H212" s="475" t="str">
        <f t="shared" si="46"/>
        <v>YES</v>
      </c>
      <c r="I212" s="476">
        <f t="shared" si="54"/>
        <v>0</v>
      </c>
      <c r="J212" s="476" t="b">
        <f t="shared" si="47"/>
        <v>0</v>
      </c>
      <c r="K212" s="476">
        <f t="shared" si="48"/>
        <v>0</v>
      </c>
      <c r="L212" s="476">
        <f t="shared" si="49"/>
        <v>0</v>
      </c>
      <c r="M212" s="475">
        <f>(IF(H212=("Yes"), (L212*(C207/12)), E212))</f>
        <v>0</v>
      </c>
      <c r="N212" s="1065"/>
      <c r="O212" s="1050"/>
      <c r="P212" s="474">
        <f t="shared" si="50"/>
        <v>0</v>
      </c>
      <c r="Q212" s="1053"/>
    </row>
    <row r="213" spans="1:17" s="22" customFormat="1" ht="20.100000000000001" hidden="1" customHeight="1" x14ac:dyDescent="0.25">
      <c r="A213" s="1074"/>
      <c r="B213" s="1077"/>
      <c r="C213" s="1080"/>
      <c r="D213" s="480"/>
      <c r="E213" s="479"/>
      <c r="F213" s="478" t="str">
        <f>+IF(C207&gt;0,E213/(C207/12),"NA")</f>
        <v>NA</v>
      </c>
      <c r="G213" s="477" t="str">
        <f>IF(H212="YES",(IF(C207&gt;0,D212+(F213*30),("NA"))),(IF(C207&gt;0,G212+(F213*30),("NA"))))</f>
        <v>NA</v>
      </c>
      <c r="H213" s="475" t="str">
        <f t="shared" ref="H213:H222" si="55">IF(G213&gt;D213, ("YES"), ("NO"))</f>
        <v>YES</v>
      </c>
      <c r="I213" s="476">
        <f t="shared" si="54"/>
        <v>0</v>
      </c>
      <c r="J213" s="476" t="b">
        <f t="shared" ref="J213:J222" si="56">ISERROR(I213)</f>
        <v>0</v>
      </c>
      <c r="K213" s="476">
        <f t="shared" ref="K213:K222" si="57">IF(J213="TRUE",0,0)</f>
        <v>0</v>
      </c>
      <c r="L213" s="476">
        <f t="shared" ref="L213:L222" si="58">IF(J213=TRUE, K213, I213/30)</f>
        <v>0</v>
      </c>
      <c r="M213" s="475">
        <f>(IF(H213=("Yes"), (L213*(C207/12)), E213))</f>
        <v>0</v>
      </c>
      <c r="N213" s="1065"/>
      <c r="O213" s="1050"/>
      <c r="P213" s="474">
        <f t="shared" ref="P213:P222" si="59">(IF(H213="YES",E213-M213,0))</f>
        <v>0</v>
      </c>
      <c r="Q213" s="1053"/>
    </row>
    <row r="214" spans="1:17" s="22" customFormat="1" ht="20.100000000000001" hidden="1" customHeight="1" thickBot="1" x14ac:dyDescent="0.3">
      <c r="A214" s="1075"/>
      <c r="B214" s="1078"/>
      <c r="C214" s="1081"/>
      <c r="D214" s="495"/>
      <c r="E214" s="494"/>
      <c r="F214" s="493" t="str">
        <f>+IF(C207&gt;0,E214/(C207/12),"NA")</f>
        <v>NA</v>
      </c>
      <c r="G214" s="492" t="str">
        <f>IF(H213="YES",(IF(C207&gt;0,D213+(F214*30),("NA"))),(IF(C207&gt;0,G213+(F214*30),("NA"))))</f>
        <v>NA</v>
      </c>
      <c r="H214" s="490" t="str">
        <f t="shared" si="55"/>
        <v>YES</v>
      </c>
      <c r="I214" s="491">
        <f t="shared" si="54"/>
        <v>0</v>
      </c>
      <c r="J214" s="491" t="b">
        <f t="shared" si="56"/>
        <v>0</v>
      </c>
      <c r="K214" s="491">
        <f t="shared" si="57"/>
        <v>0</v>
      </c>
      <c r="L214" s="491">
        <f t="shared" si="58"/>
        <v>0</v>
      </c>
      <c r="M214" s="490">
        <f>(IF(H214=("Yes"), (L214*(C207/12)), E214))</f>
        <v>0</v>
      </c>
      <c r="N214" s="1066"/>
      <c r="O214" s="1051"/>
      <c r="P214" s="489">
        <f t="shared" si="59"/>
        <v>0</v>
      </c>
      <c r="Q214" s="1054"/>
    </row>
    <row r="215" spans="1:17" s="22" customFormat="1" ht="20.100000000000001" customHeight="1" x14ac:dyDescent="0.25">
      <c r="A215" s="1073" t="s">
        <v>8</v>
      </c>
      <c r="B215" s="1076" t="s">
        <v>188</v>
      </c>
      <c r="C215" s="1079">
        <f>VALUE(Quantities!C28)</f>
        <v>0</v>
      </c>
      <c r="D215" s="488"/>
      <c r="E215" s="487"/>
      <c r="F215" s="486" t="str">
        <f>+IF(C215&gt;0,E215/(C215/12),"NA")</f>
        <v>NA</v>
      </c>
      <c r="G215" s="485" t="str">
        <f>IF(C215&gt;0,+'Country and Date'!$C$8+(F215*30), ("NA"))</f>
        <v>NA</v>
      </c>
      <c r="H215" s="483" t="str">
        <f t="shared" si="55"/>
        <v>YES</v>
      </c>
      <c r="I215" s="484" t="e">
        <f>DATEDIF('Country and Date'!C8, D215, "d")</f>
        <v>#NUM!</v>
      </c>
      <c r="J215" s="484" t="b">
        <f t="shared" si="56"/>
        <v>1</v>
      </c>
      <c r="K215" s="484">
        <f t="shared" si="57"/>
        <v>0</v>
      </c>
      <c r="L215" s="484">
        <f t="shared" si="58"/>
        <v>0</v>
      </c>
      <c r="M215" s="483">
        <f>(IF(H215=("Yes"), (L215*(C215/12)), E215))</f>
        <v>0</v>
      </c>
      <c r="N215" s="1064">
        <f>(SUM(VALUE(M215)+VALUE(M216)+VALUE(M217)+VALUE(M218)+VALUE(M219)+VALUE(M220)+VALUE(M221)+VALUE(M222)))</f>
        <v>0</v>
      </c>
      <c r="O215" s="1049" t="str">
        <f>(+IF(C215&gt;0,N215/(C215/12),"NA"))</f>
        <v>NA</v>
      </c>
      <c r="P215" s="482">
        <f t="shared" si="59"/>
        <v>0</v>
      </c>
      <c r="Q215" s="1052">
        <f>SUM(P215:P222)</f>
        <v>0</v>
      </c>
    </row>
    <row r="216" spans="1:17" s="22" customFormat="1" ht="20.100000000000001" customHeight="1" x14ac:dyDescent="0.25">
      <c r="A216" s="1074"/>
      <c r="B216" s="1077"/>
      <c r="C216" s="1080"/>
      <c r="D216" s="480"/>
      <c r="E216" s="479"/>
      <c r="F216" s="478" t="str">
        <f>+IF(C215&gt;0,E216/(C215/12),"NA")</f>
        <v>NA</v>
      </c>
      <c r="G216" s="477" t="str">
        <f>IF(H215="YES",(IF(C215&gt;0,D215+(F216*30),("NA"))),(IF(C215&gt;0,G215+(F216*30),("NA"))))</f>
        <v>NA</v>
      </c>
      <c r="H216" s="475" t="str">
        <f t="shared" si="55"/>
        <v>YES</v>
      </c>
      <c r="I216" s="476">
        <f>IF(H215="YES",(DATEDIF(D215,D216,"d")),(DATEDIF(G215,D216,"d")))</f>
        <v>0</v>
      </c>
      <c r="J216" s="476" t="b">
        <f t="shared" si="56"/>
        <v>0</v>
      </c>
      <c r="K216" s="476">
        <f t="shared" si="57"/>
        <v>0</v>
      </c>
      <c r="L216" s="476">
        <f t="shared" si="58"/>
        <v>0</v>
      </c>
      <c r="M216" s="475">
        <f>(IF(H216=("Yes"), (L216*(C215/12)), E216))</f>
        <v>0</v>
      </c>
      <c r="N216" s="1065"/>
      <c r="O216" s="1050"/>
      <c r="P216" s="474">
        <f t="shared" si="59"/>
        <v>0</v>
      </c>
      <c r="Q216" s="1053"/>
    </row>
    <row r="217" spans="1:17" s="22" customFormat="1" ht="20.100000000000001" customHeight="1" x14ac:dyDescent="0.25">
      <c r="A217" s="1074"/>
      <c r="B217" s="1077"/>
      <c r="C217" s="1080"/>
      <c r="D217" s="480"/>
      <c r="E217" s="479"/>
      <c r="F217" s="478" t="str">
        <f>+IF(C215&gt;0,E217/(C215/12),"NA")</f>
        <v>NA</v>
      </c>
      <c r="G217" s="477" t="str">
        <f>IF(H216="YES",(IF(C215&gt;0,D216+(F217*30),("NA"))),(IF(C215&gt;0,G216+(F217*30),("NA"))))</f>
        <v>NA</v>
      </c>
      <c r="H217" s="475" t="str">
        <f t="shared" si="55"/>
        <v>YES</v>
      </c>
      <c r="I217" s="476">
        <f t="shared" ref="I217:I222" si="60">IF(H216="YES", (DATEDIF(D216, D217, "d")), (DATEDIF(G216,D217,"d")))</f>
        <v>0</v>
      </c>
      <c r="J217" s="476" t="b">
        <f t="shared" si="56"/>
        <v>0</v>
      </c>
      <c r="K217" s="476">
        <f t="shared" si="57"/>
        <v>0</v>
      </c>
      <c r="L217" s="476">
        <f t="shared" si="58"/>
        <v>0</v>
      </c>
      <c r="M217" s="475">
        <f>(IF(H217=("Yes"), (L217*(C215/12)), E217))</f>
        <v>0</v>
      </c>
      <c r="N217" s="1065"/>
      <c r="O217" s="1050"/>
      <c r="P217" s="474">
        <f t="shared" si="59"/>
        <v>0</v>
      </c>
      <c r="Q217" s="1053"/>
    </row>
    <row r="218" spans="1:17" s="22" customFormat="1" ht="20.100000000000001" customHeight="1" thickBot="1" x14ac:dyDescent="0.3">
      <c r="A218" s="1074"/>
      <c r="B218" s="1077"/>
      <c r="C218" s="1080"/>
      <c r="D218" s="480"/>
      <c r="E218" s="479"/>
      <c r="F218" s="478" t="str">
        <f>+IF(C215&gt;0,E218/(C215/12),"NA")</f>
        <v>NA</v>
      </c>
      <c r="G218" s="477" t="str">
        <f>IF(H217="YES",(IF(C215&gt;0,D217+(F218*30),("NA"))),(IF(C215&gt;0,G217+(F218*30),("NA"))))</f>
        <v>NA</v>
      </c>
      <c r="H218" s="475" t="str">
        <f t="shared" si="55"/>
        <v>YES</v>
      </c>
      <c r="I218" s="476">
        <f t="shared" si="60"/>
        <v>0</v>
      </c>
      <c r="J218" s="476" t="b">
        <f t="shared" si="56"/>
        <v>0</v>
      </c>
      <c r="K218" s="476">
        <f t="shared" si="57"/>
        <v>0</v>
      </c>
      <c r="L218" s="476">
        <f t="shared" si="58"/>
        <v>0</v>
      </c>
      <c r="M218" s="475">
        <f>(IF(H218=("Yes"), (L218*(C215/12)), E218))</f>
        <v>0</v>
      </c>
      <c r="N218" s="1065"/>
      <c r="O218" s="1050"/>
      <c r="P218" s="474">
        <f t="shared" si="59"/>
        <v>0</v>
      </c>
      <c r="Q218" s="1053"/>
    </row>
    <row r="219" spans="1:17" s="22" customFormat="1" ht="20.100000000000001" hidden="1" customHeight="1" x14ac:dyDescent="0.25">
      <c r="A219" s="1074"/>
      <c r="B219" s="1077"/>
      <c r="C219" s="1080"/>
      <c r="D219" s="480"/>
      <c r="E219" s="479"/>
      <c r="F219" s="478" t="str">
        <f>+IF(C215&gt;0,E219/(C215/12),"NA")</f>
        <v>NA</v>
      </c>
      <c r="G219" s="477" t="str">
        <f>IF(H218="YES",(IF(C215&gt;0,D218+(F219*30),("NA"))),(IF(C215&gt;0,G218+(F219*30),("NA"))))</f>
        <v>NA</v>
      </c>
      <c r="H219" s="475" t="str">
        <f t="shared" si="55"/>
        <v>YES</v>
      </c>
      <c r="I219" s="476">
        <f t="shared" si="60"/>
        <v>0</v>
      </c>
      <c r="J219" s="476" t="b">
        <f t="shared" si="56"/>
        <v>0</v>
      </c>
      <c r="K219" s="476">
        <f t="shared" si="57"/>
        <v>0</v>
      </c>
      <c r="L219" s="476">
        <f t="shared" si="58"/>
        <v>0</v>
      </c>
      <c r="M219" s="475">
        <f>(IF(H219=("Yes"), (L219*(C215/12)), E219))</f>
        <v>0</v>
      </c>
      <c r="N219" s="1065"/>
      <c r="O219" s="1050"/>
      <c r="P219" s="474">
        <f t="shared" si="59"/>
        <v>0</v>
      </c>
      <c r="Q219" s="1053"/>
    </row>
    <row r="220" spans="1:17" s="22" customFormat="1" ht="20.100000000000001" hidden="1" customHeight="1" x14ac:dyDescent="0.25">
      <c r="A220" s="1074"/>
      <c r="B220" s="1077"/>
      <c r="C220" s="1080"/>
      <c r="D220" s="480"/>
      <c r="E220" s="479"/>
      <c r="F220" s="478" t="str">
        <f>+IF(C215&gt;0,E220/(C215/12),"NA")</f>
        <v>NA</v>
      </c>
      <c r="G220" s="477" t="str">
        <f>IF(H219="YES",(IF(C215&gt;0,D219+(F220*30),("NA"))),(IF(C215&gt;0,G219+(F220*30),("NA"))))</f>
        <v>NA</v>
      </c>
      <c r="H220" s="475" t="str">
        <f t="shared" si="55"/>
        <v>YES</v>
      </c>
      <c r="I220" s="476">
        <f t="shared" si="60"/>
        <v>0</v>
      </c>
      <c r="J220" s="476" t="b">
        <f t="shared" si="56"/>
        <v>0</v>
      </c>
      <c r="K220" s="476">
        <f t="shared" si="57"/>
        <v>0</v>
      </c>
      <c r="L220" s="476">
        <f t="shared" si="58"/>
        <v>0</v>
      </c>
      <c r="M220" s="475">
        <f>(IF(H220=("Yes"), (L220*(C215/12)), E220))</f>
        <v>0</v>
      </c>
      <c r="N220" s="1065"/>
      <c r="O220" s="1050"/>
      <c r="P220" s="474">
        <f t="shared" si="59"/>
        <v>0</v>
      </c>
      <c r="Q220" s="1053"/>
    </row>
    <row r="221" spans="1:17" s="22" customFormat="1" ht="20.100000000000001" hidden="1" customHeight="1" x14ac:dyDescent="0.25">
      <c r="A221" s="1074"/>
      <c r="B221" s="1077"/>
      <c r="C221" s="1080"/>
      <c r="D221" s="480"/>
      <c r="E221" s="479"/>
      <c r="F221" s="478" t="str">
        <f>+IF(C215&gt;0,E221/(C215/12),"NA")</f>
        <v>NA</v>
      </c>
      <c r="G221" s="477" t="str">
        <f>IF(H220="YES",(IF(C215&gt;0,D220+(F221*30),("NA"))),(IF(C215&gt;0,G220+(F221*30),("NA"))))</f>
        <v>NA</v>
      </c>
      <c r="H221" s="475" t="str">
        <f t="shared" si="55"/>
        <v>YES</v>
      </c>
      <c r="I221" s="476">
        <f t="shared" si="60"/>
        <v>0</v>
      </c>
      <c r="J221" s="476" t="b">
        <f t="shared" si="56"/>
        <v>0</v>
      </c>
      <c r="K221" s="476">
        <f t="shared" si="57"/>
        <v>0</v>
      </c>
      <c r="L221" s="476">
        <f t="shared" si="58"/>
        <v>0</v>
      </c>
      <c r="M221" s="475">
        <f>(IF(H221=("Yes"), (L221*(C215/12)), E221))</f>
        <v>0</v>
      </c>
      <c r="N221" s="1065"/>
      <c r="O221" s="1050"/>
      <c r="P221" s="474">
        <f t="shared" si="59"/>
        <v>0</v>
      </c>
      <c r="Q221" s="1053"/>
    </row>
    <row r="222" spans="1:17" s="22" customFormat="1" ht="20.100000000000001" hidden="1" customHeight="1" thickBot="1" x14ac:dyDescent="0.3">
      <c r="A222" s="1075"/>
      <c r="B222" s="1078"/>
      <c r="C222" s="1081"/>
      <c r="D222" s="495"/>
      <c r="E222" s="494"/>
      <c r="F222" s="493" t="str">
        <f>+IF(C215&gt;0,E222/(C215/12),"NA")</f>
        <v>NA</v>
      </c>
      <c r="G222" s="492" t="str">
        <f>IF(H221="YES",(IF(C215&gt;0,D221+(F222*30),("NA"))),(IF(C215&gt;0,G221+(F222*30),("NA"))))</f>
        <v>NA</v>
      </c>
      <c r="H222" s="490" t="str">
        <f t="shared" si="55"/>
        <v>YES</v>
      </c>
      <c r="I222" s="491">
        <f t="shared" si="60"/>
        <v>0</v>
      </c>
      <c r="J222" s="491" t="b">
        <f t="shared" si="56"/>
        <v>0</v>
      </c>
      <c r="K222" s="491">
        <f t="shared" si="57"/>
        <v>0</v>
      </c>
      <c r="L222" s="491">
        <f t="shared" si="58"/>
        <v>0</v>
      </c>
      <c r="M222" s="490">
        <f>(IF(H222=("Yes"), (L222*(C215/12)), E222))</f>
        <v>0</v>
      </c>
      <c r="N222" s="1066"/>
      <c r="O222" s="1051"/>
      <c r="P222" s="489">
        <f t="shared" si="59"/>
        <v>0</v>
      </c>
      <c r="Q222" s="1054"/>
    </row>
    <row r="223" spans="1:17" s="19" customFormat="1" ht="16.5" thickTop="1" x14ac:dyDescent="0.25">
      <c r="A223" s="431"/>
      <c r="B223" s="466"/>
      <c r="C223" s="431"/>
      <c r="D223" s="431"/>
      <c r="E223" s="431"/>
      <c r="F223" s="202"/>
      <c r="G223" s="202"/>
      <c r="H223" s="202"/>
      <c r="I223" s="202"/>
      <c r="J223" s="202"/>
      <c r="K223" s="202"/>
      <c r="L223" s="202"/>
      <c r="M223" s="202"/>
      <c r="N223" s="431"/>
      <c r="O223" s="431"/>
      <c r="P223" s="431"/>
      <c r="Q223" s="431"/>
    </row>
    <row r="224" spans="1:17" s="19" customFormat="1" ht="18.75" customHeight="1" thickBot="1" x14ac:dyDescent="0.35">
      <c r="A224" s="1133" t="s">
        <v>187</v>
      </c>
      <c r="B224" s="1133"/>
      <c r="C224" s="1133"/>
      <c r="D224" s="202"/>
      <c r="E224" s="202"/>
      <c r="F224" s="202"/>
      <c r="G224" s="202"/>
      <c r="H224" s="202"/>
      <c r="I224" s="202"/>
      <c r="J224" s="202"/>
      <c r="K224" s="202"/>
      <c r="L224" s="202"/>
      <c r="M224" s="202"/>
      <c r="N224" s="202"/>
      <c r="O224" s="202"/>
      <c r="P224" s="202"/>
      <c r="Q224" s="202"/>
    </row>
    <row r="225" spans="1:17" s="22" customFormat="1" ht="20.100000000000001" customHeight="1" thickTop="1" x14ac:dyDescent="0.25">
      <c r="A225" s="1067" t="s">
        <v>186</v>
      </c>
      <c r="B225" s="1068" t="s">
        <v>185</v>
      </c>
      <c r="C225" s="1069">
        <v>0</v>
      </c>
      <c r="D225" s="502"/>
      <c r="E225" s="501"/>
      <c r="F225" s="500" t="str">
        <f>+IF(C225&gt;0,E225/(C225/12),"NA")</f>
        <v>NA</v>
      </c>
      <c r="G225" s="499" t="str">
        <f>IF(C225&gt;0,+'Country and Date'!$C$8+(F225*30), ("NA"))</f>
        <v>NA</v>
      </c>
      <c r="H225" s="497" t="str">
        <f t="shared" ref="H225:H256" si="61">IF(G225&gt;D225, ("YES"), ("NO"))</f>
        <v>YES</v>
      </c>
      <c r="I225" s="498" t="e">
        <f>DATEDIF('Country and Date'!C8, D225, "d")</f>
        <v>#NUM!</v>
      </c>
      <c r="J225" s="498" t="b">
        <f t="shared" ref="J225:J256" si="62">ISERROR(I225)</f>
        <v>1</v>
      </c>
      <c r="K225" s="498">
        <f t="shared" ref="K225:K256" si="63">IF(J225="TRUE",0,0)</f>
        <v>0</v>
      </c>
      <c r="L225" s="498">
        <f t="shared" ref="L225:L256" si="64">IF(J225=TRUE, K225, I225/30)</f>
        <v>0</v>
      </c>
      <c r="M225" s="497">
        <f>(IF(H225=("Yes"), (L225*(C225/12)), E225))</f>
        <v>0</v>
      </c>
      <c r="N225" s="1070">
        <f>(SUM(VALUE(M225)+VALUE(M226)+VALUE(M227)+VALUE(M228)+VALUE(M229)+VALUE(M230)+VALUE(M231)+VALUE(M232)))</f>
        <v>0</v>
      </c>
      <c r="O225" s="1071" t="str">
        <f>(+IF(C225&gt;0,N225/(C225/12),"NA"))</f>
        <v>NA</v>
      </c>
      <c r="P225" s="496">
        <f t="shared" ref="P225:P256" si="65">(IF(H225="YES",E225-M225,0))</f>
        <v>0</v>
      </c>
      <c r="Q225" s="1072">
        <f>SUM(P225:P232)</f>
        <v>0</v>
      </c>
    </row>
    <row r="226" spans="1:17" s="22" customFormat="1" ht="20.100000000000001" customHeight="1" x14ac:dyDescent="0.25">
      <c r="A226" s="1056"/>
      <c r="B226" s="1059"/>
      <c r="C226" s="1062"/>
      <c r="D226" s="480"/>
      <c r="E226" s="479"/>
      <c r="F226" s="478" t="str">
        <f>+IF(C225&gt;0,E226/(C225/12),"NA")</f>
        <v>NA</v>
      </c>
      <c r="G226" s="477" t="str">
        <f>IF(H225="YES",(IF(C225&gt;0,D225+(F226*30),("NA"))),(IF(C225&gt;0,G225+(F226*30),("NA"))))</f>
        <v>NA</v>
      </c>
      <c r="H226" s="475" t="str">
        <f t="shared" si="61"/>
        <v>YES</v>
      </c>
      <c r="I226" s="476">
        <f>IF(H225="YES",(DATEDIF(D225,D226,"d")),(DATEDIF(G225,D226,"d")))</f>
        <v>0</v>
      </c>
      <c r="J226" s="476" t="b">
        <f t="shared" si="62"/>
        <v>0</v>
      </c>
      <c r="K226" s="476">
        <f t="shared" si="63"/>
        <v>0</v>
      </c>
      <c r="L226" s="476">
        <f t="shared" si="64"/>
        <v>0</v>
      </c>
      <c r="M226" s="475">
        <f>(IF(H226=("Yes"), (L226*(C225/12)), E226))</f>
        <v>0</v>
      </c>
      <c r="N226" s="1065"/>
      <c r="O226" s="1050"/>
      <c r="P226" s="474">
        <f t="shared" si="65"/>
        <v>0</v>
      </c>
      <c r="Q226" s="1053"/>
    </row>
    <row r="227" spans="1:17" s="22" customFormat="1" ht="20.100000000000001" customHeight="1" x14ac:dyDescent="0.25">
      <c r="A227" s="1056"/>
      <c r="B227" s="1059"/>
      <c r="C227" s="1062"/>
      <c r="D227" s="480"/>
      <c r="E227" s="479"/>
      <c r="F227" s="478" t="str">
        <f>+IF(C225&gt;0,E227/(C225/12),"NA")</f>
        <v>NA</v>
      </c>
      <c r="G227" s="477" t="str">
        <f>IF(H226="YES",(IF(C225&gt;0,D226+(F227*30),("NA"))),(IF(C225&gt;0,G226+(F227*30),("NA"))))</f>
        <v>NA</v>
      </c>
      <c r="H227" s="475" t="str">
        <f t="shared" si="61"/>
        <v>YES</v>
      </c>
      <c r="I227" s="476">
        <f t="shared" ref="I227:I232" si="66">IF(H226="YES", (DATEDIF(D226, D227, "d")), (DATEDIF(G226,D227,"d")))</f>
        <v>0</v>
      </c>
      <c r="J227" s="476" t="b">
        <f t="shared" si="62"/>
        <v>0</v>
      </c>
      <c r="K227" s="476">
        <f t="shared" si="63"/>
        <v>0</v>
      </c>
      <c r="L227" s="476">
        <f t="shared" si="64"/>
        <v>0</v>
      </c>
      <c r="M227" s="475">
        <f>(IF(H227=("Yes"), (L227*(C225/12)), E227))</f>
        <v>0</v>
      </c>
      <c r="N227" s="1065"/>
      <c r="O227" s="1050"/>
      <c r="P227" s="474">
        <f t="shared" si="65"/>
        <v>0</v>
      </c>
      <c r="Q227" s="1053"/>
    </row>
    <row r="228" spans="1:17" s="22" customFormat="1" ht="20.100000000000001" customHeight="1" thickBot="1" x14ac:dyDescent="0.3">
      <c r="A228" s="1056"/>
      <c r="B228" s="1059"/>
      <c r="C228" s="1062"/>
      <c r="D228" s="480"/>
      <c r="E228" s="479"/>
      <c r="F228" s="478" t="str">
        <f>+IF(C225&gt;0,E228/(C225/12),"NA")</f>
        <v>NA</v>
      </c>
      <c r="G228" s="477" t="str">
        <f>IF(H227="YES",(IF(C225&gt;0,D227+(F228*30),("NA"))),(IF(C225&gt;0,G227+(F228*30),("NA"))))</f>
        <v>NA</v>
      </c>
      <c r="H228" s="475" t="str">
        <f t="shared" si="61"/>
        <v>YES</v>
      </c>
      <c r="I228" s="476">
        <f t="shared" si="66"/>
        <v>0</v>
      </c>
      <c r="J228" s="476" t="b">
        <f t="shared" si="62"/>
        <v>0</v>
      </c>
      <c r="K228" s="476">
        <f t="shared" si="63"/>
        <v>0</v>
      </c>
      <c r="L228" s="476">
        <f t="shared" si="64"/>
        <v>0</v>
      </c>
      <c r="M228" s="475">
        <f>(IF(H228=("Yes"), (L228*(C225/12)), E228))</f>
        <v>0</v>
      </c>
      <c r="N228" s="1065"/>
      <c r="O228" s="1050"/>
      <c r="P228" s="474">
        <f t="shared" si="65"/>
        <v>0</v>
      </c>
      <c r="Q228" s="1053"/>
    </row>
    <row r="229" spans="1:17" s="22" customFormat="1" ht="20.100000000000001" hidden="1" customHeight="1" x14ac:dyDescent="0.25">
      <c r="A229" s="1056"/>
      <c r="B229" s="1059"/>
      <c r="C229" s="1062"/>
      <c r="D229" s="480"/>
      <c r="E229" s="479"/>
      <c r="F229" s="478" t="str">
        <f>+IF(C225&gt;0,E229/(C225/12),"NA")</f>
        <v>NA</v>
      </c>
      <c r="G229" s="477" t="str">
        <f>IF(H228="YES",(IF(C225&gt;0,D228+(F229*30),("NA"))),(IF(C225&gt;0,G228+(F229*30),("NA"))))</f>
        <v>NA</v>
      </c>
      <c r="H229" s="475" t="str">
        <f t="shared" si="61"/>
        <v>YES</v>
      </c>
      <c r="I229" s="476">
        <f t="shared" si="66"/>
        <v>0</v>
      </c>
      <c r="J229" s="476" t="b">
        <f t="shared" si="62"/>
        <v>0</v>
      </c>
      <c r="K229" s="476">
        <f t="shared" si="63"/>
        <v>0</v>
      </c>
      <c r="L229" s="476">
        <f t="shared" si="64"/>
        <v>0</v>
      </c>
      <c r="M229" s="475">
        <f>(IF(H229=("Yes"), (L229*(C225/12)), E229))</f>
        <v>0</v>
      </c>
      <c r="N229" s="1065"/>
      <c r="O229" s="1050"/>
      <c r="P229" s="474">
        <f t="shared" si="65"/>
        <v>0</v>
      </c>
      <c r="Q229" s="1053"/>
    </row>
    <row r="230" spans="1:17" s="22" customFormat="1" ht="20.100000000000001" hidden="1" customHeight="1" x14ac:dyDescent="0.25">
      <c r="A230" s="1056"/>
      <c r="B230" s="1059"/>
      <c r="C230" s="1062"/>
      <c r="D230" s="480"/>
      <c r="E230" s="479"/>
      <c r="F230" s="478" t="str">
        <f>+IF(C225&gt;0,E230/(C225/12),"NA")</f>
        <v>NA</v>
      </c>
      <c r="G230" s="477" t="str">
        <f>IF(H229="YES",(IF(C225&gt;0,D229+(F230*30),("NA"))),(IF(C225&gt;0,G229+(F230*30),("NA"))))</f>
        <v>NA</v>
      </c>
      <c r="H230" s="475" t="str">
        <f t="shared" si="61"/>
        <v>YES</v>
      </c>
      <c r="I230" s="476">
        <f t="shared" si="66"/>
        <v>0</v>
      </c>
      <c r="J230" s="476" t="b">
        <f t="shared" si="62"/>
        <v>0</v>
      </c>
      <c r="K230" s="476">
        <f t="shared" si="63"/>
        <v>0</v>
      </c>
      <c r="L230" s="476">
        <f t="shared" si="64"/>
        <v>0</v>
      </c>
      <c r="M230" s="475">
        <f>(IF(H230=("Yes"), (L230*(C225/12)), E230))</f>
        <v>0</v>
      </c>
      <c r="N230" s="1065"/>
      <c r="O230" s="1050"/>
      <c r="P230" s="474">
        <f t="shared" si="65"/>
        <v>0</v>
      </c>
      <c r="Q230" s="1053"/>
    </row>
    <row r="231" spans="1:17" s="22" customFormat="1" ht="20.100000000000001" hidden="1" customHeight="1" x14ac:dyDescent="0.25">
      <c r="A231" s="1056"/>
      <c r="B231" s="1059"/>
      <c r="C231" s="1062"/>
      <c r="D231" s="480"/>
      <c r="E231" s="479"/>
      <c r="F231" s="478" t="str">
        <f>+IF(C225&gt;0,E231/(C225/12),"NA")</f>
        <v>NA</v>
      </c>
      <c r="G231" s="477" t="str">
        <f>IF(H230="YES",(IF(C225&gt;0,D230+(F231*30),("NA"))),(IF(C225&gt;0,G230+(F231*30),("NA"))))</f>
        <v>NA</v>
      </c>
      <c r="H231" s="475" t="str">
        <f t="shared" si="61"/>
        <v>YES</v>
      </c>
      <c r="I231" s="476">
        <f t="shared" si="66"/>
        <v>0</v>
      </c>
      <c r="J231" s="476" t="b">
        <f t="shared" si="62"/>
        <v>0</v>
      </c>
      <c r="K231" s="476">
        <f t="shared" si="63"/>
        <v>0</v>
      </c>
      <c r="L231" s="476">
        <f t="shared" si="64"/>
        <v>0</v>
      </c>
      <c r="M231" s="475">
        <f>(IF(H231=("Yes"), (L231*(C225/12)), E231))</f>
        <v>0</v>
      </c>
      <c r="N231" s="1065"/>
      <c r="O231" s="1050"/>
      <c r="P231" s="474">
        <f t="shared" si="65"/>
        <v>0</v>
      </c>
      <c r="Q231" s="1053"/>
    </row>
    <row r="232" spans="1:17" s="22" customFormat="1" ht="20.100000000000001" hidden="1" customHeight="1" thickBot="1" x14ac:dyDescent="0.3">
      <c r="A232" s="1057"/>
      <c r="B232" s="1060"/>
      <c r="C232" s="1063"/>
      <c r="D232" s="495"/>
      <c r="E232" s="494"/>
      <c r="F232" s="493" t="str">
        <f>+IF(C225&gt;0,E232/(C225/12),"NA")</f>
        <v>NA</v>
      </c>
      <c r="G232" s="492" t="str">
        <f>IF(H231="YES",(IF(C225&gt;0,D231+(F232*30),("NA"))),(IF(C225&gt;0,G231+(F232*30),("NA"))))</f>
        <v>NA</v>
      </c>
      <c r="H232" s="490" t="str">
        <f t="shared" si="61"/>
        <v>YES</v>
      </c>
      <c r="I232" s="491">
        <f t="shared" si="66"/>
        <v>0</v>
      </c>
      <c r="J232" s="491" t="b">
        <f t="shared" si="62"/>
        <v>0</v>
      </c>
      <c r="K232" s="491">
        <f t="shared" si="63"/>
        <v>0</v>
      </c>
      <c r="L232" s="491">
        <f t="shared" si="64"/>
        <v>0</v>
      </c>
      <c r="M232" s="490">
        <f>(IF(H232=("Yes"), (L232*(C225/12)), E232))</f>
        <v>0</v>
      </c>
      <c r="N232" s="1066"/>
      <c r="O232" s="1051"/>
      <c r="P232" s="489">
        <f t="shared" si="65"/>
        <v>0</v>
      </c>
      <c r="Q232" s="1054"/>
    </row>
    <row r="233" spans="1:17" s="22" customFormat="1" ht="20.100000000000001" customHeight="1" x14ac:dyDescent="0.25">
      <c r="A233" s="1055" t="s">
        <v>186</v>
      </c>
      <c r="B233" s="1058" t="s">
        <v>185</v>
      </c>
      <c r="C233" s="1061">
        <v>0</v>
      </c>
      <c r="D233" s="488"/>
      <c r="E233" s="487"/>
      <c r="F233" s="486" t="str">
        <f>+IF(C233&gt;0,E233/(C233/12),"NA")</f>
        <v>NA</v>
      </c>
      <c r="G233" s="485" t="str">
        <f>IF(C233&gt;0,+'Country and Date'!$C$8+(F233*30), ("NA"))</f>
        <v>NA</v>
      </c>
      <c r="H233" s="483" t="str">
        <f t="shared" si="61"/>
        <v>YES</v>
      </c>
      <c r="I233" s="484" t="e">
        <f>DATEDIF('Country and Date'!C8, D233, "d")</f>
        <v>#NUM!</v>
      </c>
      <c r="J233" s="484" t="b">
        <f t="shared" si="62"/>
        <v>1</v>
      </c>
      <c r="K233" s="484">
        <f t="shared" si="63"/>
        <v>0</v>
      </c>
      <c r="L233" s="484">
        <f t="shared" si="64"/>
        <v>0</v>
      </c>
      <c r="M233" s="483">
        <f>(IF(H233=("Yes"), (L233*(C233/12)), E233))</f>
        <v>0</v>
      </c>
      <c r="N233" s="1064">
        <f>(SUM(VALUE(M233)+VALUE(M234)+VALUE(M235)+VALUE(M236)+VALUE(M237)+VALUE(M238)+VALUE(M239)+VALUE(M240)))</f>
        <v>0</v>
      </c>
      <c r="O233" s="1049" t="str">
        <f>(+IF(C233&gt;0,N233/(C233/12),"NA"))</f>
        <v>NA</v>
      </c>
      <c r="P233" s="482">
        <f t="shared" si="65"/>
        <v>0</v>
      </c>
      <c r="Q233" s="1052">
        <f>SUM(P233:P240)</f>
        <v>0</v>
      </c>
    </row>
    <row r="234" spans="1:17" s="22" customFormat="1" ht="20.100000000000001" customHeight="1" x14ac:dyDescent="0.25">
      <c r="A234" s="1056"/>
      <c r="B234" s="1059"/>
      <c r="C234" s="1062"/>
      <c r="D234" s="480"/>
      <c r="E234" s="479"/>
      <c r="F234" s="478" t="str">
        <f>+IF(C233&gt;0,E234/(C233/12),"NA")</f>
        <v>NA</v>
      </c>
      <c r="G234" s="477" t="str">
        <f>IF(H233="YES",(IF(C233&gt;0,D233+(F234*30),("NA"))),(IF(C233&gt;0,G233+(F234*30),("NA"))))</f>
        <v>NA</v>
      </c>
      <c r="H234" s="475" t="str">
        <f t="shared" si="61"/>
        <v>YES</v>
      </c>
      <c r="I234" s="476">
        <f>IF(H233="YES",(DATEDIF(D233,D234,"d")),(DATEDIF(G233,D234,"d")))</f>
        <v>0</v>
      </c>
      <c r="J234" s="476" t="b">
        <f t="shared" si="62"/>
        <v>0</v>
      </c>
      <c r="K234" s="476">
        <f t="shared" si="63"/>
        <v>0</v>
      </c>
      <c r="L234" s="476">
        <f t="shared" si="64"/>
        <v>0</v>
      </c>
      <c r="M234" s="475">
        <f>(IF(H234=("Yes"), (L234*(C233/12)), E234))</f>
        <v>0</v>
      </c>
      <c r="N234" s="1065"/>
      <c r="O234" s="1050"/>
      <c r="P234" s="474">
        <f t="shared" si="65"/>
        <v>0</v>
      </c>
      <c r="Q234" s="1053"/>
    </row>
    <row r="235" spans="1:17" s="22" customFormat="1" ht="20.100000000000001" customHeight="1" x14ac:dyDescent="0.25">
      <c r="A235" s="1056"/>
      <c r="B235" s="1059"/>
      <c r="C235" s="1062"/>
      <c r="D235" s="480"/>
      <c r="E235" s="479"/>
      <c r="F235" s="478" t="str">
        <f>+IF(C233&gt;0,E235/(C233/12),"NA")</f>
        <v>NA</v>
      </c>
      <c r="G235" s="477" t="str">
        <f>IF(H234="YES",(IF(C233&gt;0,D234+(F235*30),("NA"))),(IF(C233&gt;0,G234+(F235*30),("NA"))))</f>
        <v>NA</v>
      </c>
      <c r="H235" s="475" t="str">
        <f t="shared" si="61"/>
        <v>YES</v>
      </c>
      <c r="I235" s="476">
        <f t="shared" ref="I235:I240" si="67">IF(H234="YES", (DATEDIF(D234, D235, "d")), (DATEDIF(G234,D235,"d")))</f>
        <v>0</v>
      </c>
      <c r="J235" s="476" t="b">
        <f t="shared" si="62"/>
        <v>0</v>
      </c>
      <c r="K235" s="476">
        <f t="shared" si="63"/>
        <v>0</v>
      </c>
      <c r="L235" s="476">
        <f t="shared" si="64"/>
        <v>0</v>
      </c>
      <c r="M235" s="475">
        <f>(IF(H235=("Yes"), (L235*(C233/12)), E235))</f>
        <v>0</v>
      </c>
      <c r="N235" s="1065"/>
      <c r="O235" s="1050"/>
      <c r="P235" s="474">
        <f t="shared" si="65"/>
        <v>0</v>
      </c>
      <c r="Q235" s="1053"/>
    </row>
    <row r="236" spans="1:17" s="22" customFormat="1" ht="20.100000000000001" customHeight="1" thickBot="1" x14ac:dyDescent="0.3">
      <c r="A236" s="1056"/>
      <c r="B236" s="1059"/>
      <c r="C236" s="1062"/>
      <c r="D236" s="480"/>
      <c r="E236" s="479"/>
      <c r="F236" s="478" t="str">
        <f>+IF(C233&gt;0,E236/(C233/12),"NA")</f>
        <v>NA</v>
      </c>
      <c r="G236" s="477" t="str">
        <f>IF(H235="YES",(IF(C233&gt;0,D235+(F236*30),("NA"))),(IF(C233&gt;0,G235+(F236*30),("NA"))))</f>
        <v>NA</v>
      </c>
      <c r="H236" s="475" t="str">
        <f t="shared" si="61"/>
        <v>YES</v>
      </c>
      <c r="I236" s="476">
        <f t="shared" si="67"/>
        <v>0</v>
      </c>
      <c r="J236" s="476" t="b">
        <f t="shared" si="62"/>
        <v>0</v>
      </c>
      <c r="K236" s="476">
        <f t="shared" si="63"/>
        <v>0</v>
      </c>
      <c r="L236" s="476">
        <f t="shared" si="64"/>
        <v>0</v>
      </c>
      <c r="M236" s="475">
        <f>(IF(H236=("Yes"), (L236*(C233/12)), E236))</f>
        <v>0</v>
      </c>
      <c r="N236" s="1065"/>
      <c r="O236" s="1050"/>
      <c r="P236" s="474">
        <f t="shared" si="65"/>
        <v>0</v>
      </c>
      <c r="Q236" s="1053"/>
    </row>
    <row r="237" spans="1:17" s="22" customFormat="1" ht="20.100000000000001" hidden="1" customHeight="1" x14ac:dyDescent="0.25">
      <c r="A237" s="1056"/>
      <c r="B237" s="1059"/>
      <c r="C237" s="1062"/>
      <c r="D237" s="480"/>
      <c r="E237" s="479"/>
      <c r="F237" s="478" t="str">
        <f>+IF(C233&gt;0,E237/(C233/12),"NA")</f>
        <v>NA</v>
      </c>
      <c r="G237" s="477" t="str">
        <f>IF(H236="YES",(IF(C233&gt;0,D236+(F237*30),("NA"))),(IF(C233&gt;0,G236+(F237*30),("NA"))))</f>
        <v>NA</v>
      </c>
      <c r="H237" s="475" t="str">
        <f t="shared" si="61"/>
        <v>YES</v>
      </c>
      <c r="I237" s="476">
        <f t="shared" si="67"/>
        <v>0</v>
      </c>
      <c r="J237" s="476" t="b">
        <f t="shared" si="62"/>
        <v>0</v>
      </c>
      <c r="K237" s="476">
        <f t="shared" si="63"/>
        <v>0</v>
      </c>
      <c r="L237" s="476">
        <f t="shared" si="64"/>
        <v>0</v>
      </c>
      <c r="M237" s="475">
        <f>(IF(H237=("Yes"), (L237*(C233/12)), E237))</f>
        <v>0</v>
      </c>
      <c r="N237" s="1065"/>
      <c r="O237" s="1050"/>
      <c r="P237" s="474">
        <f t="shared" si="65"/>
        <v>0</v>
      </c>
      <c r="Q237" s="1053"/>
    </row>
    <row r="238" spans="1:17" s="22" customFormat="1" ht="20.100000000000001" hidden="1" customHeight="1" x14ac:dyDescent="0.25">
      <c r="A238" s="1056"/>
      <c r="B238" s="1059"/>
      <c r="C238" s="1062"/>
      <c r="D238" s="480"/>
      <c r="E238" s="479"/>
      <c r="F238" s="478" t="str">
        <f>+IF(C233&gt;0,E238/(C233/12),"NA")</f>
        <v>NA</v>
      </c>
      <c r="G238" s="477" t="str">
        <f>IF(H237="YES",(IF(C233&gt;0,D237+(F238*30),("NA"))),(IF(C233&gt;0,G237+(F238*30),("NA"))))</f>
        <v>NA</v>
      </c>
      <c r="H238" s="475" t="str">
        <f t="shared" si="61"/>
        <v>YES</v>
      </c>
      <c r="I238" s="476">
        <f t="shared" si="67"/>
        <v>0</v>
      </c>
      <c r="J238" s="476" t="b">
        <f t="shared" si="62"/>
        <v>0</v>
      </c>
      <c r="K238" s="476">
        <f t="shared" si="63"/>
        <v>0</v>
      </c>
      <c r="L238" s="476">
        <f t="shared" si="64"/>
        <v>0</v>
      </c>
      <c r="M238" s="475">
        <f>(IF(H238=("Yes"), (L238*(C233/12)), E238))</f>
        <v>0</v>
      </c>
      <c r="N238" s="1065"/>
      <c r="O238" s="1050"/>
      <c r="P238" s="474">
        <f t="shared" si="65"/>
        <v>0</v>
      </c>
      <c r="Q238" s="1053"/>
    </row>
    <row r="239" spans="1:17" s="22" customFormat="1" ht="20.100000000000001" hidden="1" customHeight="1" x14ac:dyDescent="0.25">
      <c r="A239" s="1056"/>
      <c r="B239" s="1059"/>
      <c r="C239" s="1062"/>
      <c r="D239" s="480"/>
      <c r="E239" s="479"/>
      <c r="F239" s="478" t="str">
        <f>+IF(C233&gt;0,E239/(C233/12),"NA")</f>
        <v>NA</v>
      </c>
      <c r="G239" s="477" t="str">
        <f>IF(H238="YES",(IF(C233&gt;0,D238+(F239*30),("NA"))),(IF(C233&gt;0,G238+(F239*30),("NA"))))</f>
        <v>NA</v>
      </c>
      <c r="H239" s="475" t="str">
        <f t="shared" si="61"/>
        <v>YES</v>
      </c>
      <c r="I239" s="476">
        <f t="shared" si="67"/>
        <v>0</v>
      </c>
      <c r="J239" s="476" t="b">
        <f t="shared" si="62"/>
        <v>0</v>
      </c>
      <c r="K239" s="476">
        <f t="shared" si="63"/>
        <v>0</v>
      </c>
      <c r="L239" s="476">
        <f t="shared" si="64"/>
        <v>0</v>
      </c>
      <c r="M239" s="475">
        <f>(IF(H239=("Yes"), (L239*(C233/12)), E239))</f>
        <v>0</v>
      </c>
      <c r="N239" s="1065"/>
      <c r="O239" s="1050"/>
      <c r="P239" s="474">
        <f t="shared" si="65"/>
        <v>0</v>
      </c>
      <c r="Q239" s="1053"/>
    </row>
    <row r="240" spans="1:17" s="22" customFormat="1" ht="20.100000000000001" hidden="1" customHeight="1" thickBot="1" x14ac:dyDescent="0.3">
      <c r="A240" s="1057"/>
      <c r="B240" s="1060"/>
      <c r="C240" s="1063"/>
      <c r="D240" s="495"/>
      <c r="E240" s="494"/>
      <c r="F240" s="493" t="str">
        <f>+IF(C233&gt;0,E240/(C233/12),"NA")</f>
        <v>NA</v>
      </c>
      <c r="G240" s="492" t="str">
        <f>IF(H239="YES",(IF(C233&gt;0,D239+(F240*30),("NA"))),(IF(C233&gt;0,G239+(F240*30),("NA"))))</f>
        <v>NA</v>
      </c>
      <c r="H240" s="490" t="str">
        <f t="shared" si="61"/>
        <v>YES</v>
      </c>
      <c r="I240" s="491">
        <f t="shared" si="67"/>
        <v>0</v>
      </c>
      <c r="J240" s="491" t="b">
        <f t="shared" si="62"/>
        <v>0</v>
      </c>
      <c r="K240" s="491">
        <f t="shared" si="63"/>
        <v>0</v>
      </c>
      <c r="L240" s="491">
        <f t="shared" si="64"/>
        <v>0</v>
      </c>
      <c r="M240" s="490">
        <f>(IF(H240=("Yes"), (L240*(C233/12)), E240))</f>
        <v>0</v>
      </c>
      <c r="N240" s="1066"/>
      <c r="O240" s="1051"/>
      <c r="P240" s="489">
        <f t="shared" si="65"/>
        <v>0</v>
      </c>
      <c r="Q240" s="1054"/>
    </row>
    <row r="241" spans="1:17" s="22" customFormat="1" ht="20.100000000000001" customHeight="1" x14ac:dyDescent="0.25">
      <c r="A241" s="1055" t="s">
        <v>186</v>
      </c>
      <c r="B241" s="1058" t="s">
        <v>185</v>
      </c>
      <c r="C241" s="1061">
        <v>0</v>
      </c>
      <c r="D241" s="488"/>
      <c r="E241" s="487"/>
      <c r="F241" s="486" t="str">
        <f>+IF(C241&gt;0,E241/(C241/12),"NA")</f>
        <v>NA</v>
      </c>
      <c r="G241" s="485" t="str">
        <f>IF(C241&gt;0,+'Country and Date'!$C$8+(F241*30), ("NA"))</f>
        <v>NA</v>
      </c>
      <c r="H241" s="483" t="str">
        <f t="shared" si="61"/>
        <v>YES</v>
      </c>
      <c r="I241" s="484" t="e">
        <f>DATEDIF('Country and Date'!C8, D241, "d")</f>
        <v>#NUM!</v>
      </c>
      <c r="J241" s="484" t="b">
        <f t="shared" si="62"/>
        <v>1</v>
      </c>
      <c r="K241" s="484">
        <f t="shared" si="63"/>
        <v>0</v>
      </c>
      <c r="L241" s="484">
        <f t="shared" si="64"/>
        <v>0</v>
      </c>
      <c r="M241" s="483">
        <f>(IF(H241=("Yes"), (L241*(C241/12)), E241))</f>
        <v>0</v>
      </c>
      <c r="N241" s="1064">
        <f>(SUM(VALUE(M241)+VALUE(M242)+VALUE(M243)+VALUE(M244)+VALUE(M245)+VALUE(M246)+VALUE(M247)+VALUE(M248)))</f>
        <v>0</v>
      </c>
      <c r="O241" s="1049" t="str">
        <f>(+IF(C241&gt;0,N241/(C241/12),"NA"))</f>
        <v>NA</v>
      </c>
      <c r="P241" s="482">
        <f t="shared" si="65"/>
        <v>0</v>
      </c>
      <c r="Q241" s="1052">
        <f>SUM(P241:P248)</f>
        <v>0</v>
      </c>
    </row>
    <row r="242" spans="1:17" s="22" customFormat="1" ht="20.100000000000001" customHeight="1" x14ac:dyDescent="0.25">
      <c r="A242" s="1056"/>
      <c r="B242" s="1059"/>
      <c r="C242" s="1062"/>
      <c r="D242" s="480"/>
      <c r="E242" s="479"/>
      <c r="F242" s="478" t="str">
        <f>+IF(C241&gt;0,E242/(C241/12),"NA")</f>
        <v>NA</v>
      </c>
      <c r="G242" s="477" t="str">
        <f>IF(H241="YES",(IF(C241&gt;0,D241+(F242*30),("NA"))),(IF(C241&gt;0,G241+(F242*30),("NA"))))</f>
        <v>NA</v>
      </c>
      <c r="H242" s="475" t="str">
        <f t="shared" si="61"/>
        <v>YES</v>
      </c>
      <c r="I242" s="476">
        <f>IF(H241="YES",(DATEDIF(D241,D242,"d")),(DATEDIF(G241,D242,"d")))</f>
        <v>0</v>
      </c>
      <c r="J242" s="476" t="b">
        <f t="shared" si="62"/>
        <v>0</v>
      </c>
      <c r="K242" s="476">
        <f t="shared" si="63"/>
        <v>0</v>
      </c>
      <c r="L242" s="476">
        <f t="shared" si="64"/>
        <v>0</v>
      </c>
      <c r="M242" s="475">
        <f>(IF(H242=("Yes"), (L242*(C241/12)), E242))</f>
        <v>0</v>
      </c>
      <c r="N242" s="1065"/>
      <c r="O242" s="1050"/>
      <c r="P242" s="474">
        <f t="shared" si="65"/>
        <v>0</v>
      </c>
      <c r="Q242" s="1053"/>
    </row>
    <row r="243" spans="1:17" s="22" customFormat="1" ht="20.100000000000001" customHeight="1" x14ac:dyDescent="0.25">
      <c r="A243" s="1056"/>
      <c r="B243" s="1059"/>
      <c r="C243" s="1062"/>
      <c r="D243" s="480"/>
      <c r="E243" s="479"/>
      <c r="F243" s="478" t="str">
        <f>+IF(C241&gt;0,E243/(C241/12),"NA")</f>
        <v>NA</v>
      </c>
      <c r="G243" s="477" t="str">
        <f>IF(H242="YES",(IF(C241&gt;0,D242+(F243*30),("NA"))),(IF(C241&gt;0,G242+(F243*30),("NA"))))</f>
        <v>NA</v>
      </c>
      <c r="H243" s="475" t="str">
        <f t="shared" si="61"/>
        <v>YES</v>
      </c>
      <c r="I243" s="476">
        <f t="shared" ref="I243:I248" si="68">IF(H242="YES", (DATEDIF(D242, D243, "d")), (DATEDIF(G242,D243,"d")))</f>
        <v>0</v>
      </c>
      <c r="J243" s="476" t="b">
        <f t="shared" si="62"/>
        <v>0</v>
      </c>
      <c r="K243" s="476">
        <f t="shared" si="63"/>
        <v>0</v>
      </c>
      <c r="L243" s="476">
        <f t="shared" si="64"/>
        <v>0</v>
      </c>
      <c r="M243" s="475">
        <f>(IF(H243=("Yes"), (L243*(C241/12)), E243))</f>
        <v>0</v>
      </c>
      <c r="N243" s="1065"/>
      <c r="O243" s="1050"/>
      <c r="P243" s="474">
        <f t="shared" si="65"/>
        <v>0</v>
      </c>
      <c r="Q243" s="1053"/>
    </row>
    <row r="244" spans="1:17" s="22" customFormat="1" ht="20.100000000000001" customHeight="1" thickBot="1" x14ac:dyDescent="0.3">
      <c r="A244" s="1056"/>
      <c r="B244" s="1059"/>
      <c r="C244" s="1062"/>
      <c r="D244" s="480"/>
      <c r="E244" s="479"/>
      <c r="F244" s="478" t="str">
        <f>+IF(C241&gt;0,E244/(C241/12),"NA")</f>
        <v>NA</v>
      </c>
      <c r="G244" s="477" t="str">
        <f>IF(H243="YES",(IF(C241&gt;0,D243+(F244*30),("NA"))),(IF(C241&gt;0,G243+(F244*30),("NA"))))</f>
        <v>NA</v>
      </c>
      <c r="H244" s="475" t="str">
        <f t="shared" si="61"/>
        <v>YES</v>
      </c>
      <c r="I244" s="476">
        <f t="shared" si="68"/>
        <v>0</v>
      </c>
      <c r="J244" s="476" t="b">
        <f t="shared" si="62"/>
        <v>0</v>
      </c>
      <c r="K244" s="476">
        <f t="shared" si="63"/>
        <v>0</v>
      </c>
      <c r="L244" s="476">
        <f t="shared" si="64"/>
        <v>0</v>
      </c>
      <c r="M244" s="475">
        <f>(IF(H244=("Yes"), (L244*(C241/12)), E244))</f>
        <v>0</v>
      </c>
      <c r="N244" s="1065"/>
      <c r="O244" s="1050"/>
      <c r="P244" s="474">
        <f t="shared" si="65"/>
        <v>0</v>
      </c>
      <c r="Q244" s="1053"/>
    </row>
    <row r="245" spans="1:17" s="22" customFormat="1" ht="20.100000000000001" hidden="1" customHeight="1" x14ac:dyDescent="0.25">
      <c r="A245" s="1056"/>
      <c r="B245" s="1059"/>
      <c r="C245" s="1062"/>
      <c r="D245" s="480"/>
      <c r="E245" s="479"/>
      <c r="F245" s="478" t="str">
        <f>+IF(C241&gt;0,E245/(C241/12),"NA")</f>
        <v>NA</v>
      </c>
      <c r="G245" s="477" t="str">
        <f>IF(H244="YES",(IF(C241&gt;0,D244+(F245*30),("NA"))),(IF(C241&gt;0,G244+(F245*30),("NA"))))</f>
        <v>NA</v>
      </c>
      <c r="H245" s="475" t="str">
        <f t="shared" si="61"/>
        <v>YES</v>
      </c>
      <c r="I245" s="476">
        <f t="shared" si="68"/>
        <v>0</v>
      </c>
      <c r="J245" s="476" t="b">
        <f t="shared" si="62"/>
        <v>0</v>
      </c>
      <c r="K245" s="476">
        <f t="shared" si="63"/>
        <v>0</v>
      </c>
      <c r="L245" s="476">
        <f t="shared" si="64"/>
        <v>0</v>
      </c>
      <c r="M245" s="475">
        <f>(IF(H245=("Yes"), (L245*(C241/12)), E245))</f>
        <v>0</v>
      </c>
      <c r="N245" s="1065"/>
      <c r="O245" s="1050"/>
      <c r="P245" s="474">
        <f t="shared" si="65"/>
        <v>0</v>
      </c>
      <c r="Q245" s="1053"/>
    </row>
    <row r="246" spans="1:17" s="22" customFormat="1" ht="20.100000000000001" hidden="1" customHeight="1" x14ac:dyDescent="0.25">
      <c r="A246" s="1056"/>
      <c r="B246" s="1059"/>
      <c r="C246" s="1062"/>
      <c r="D246" s="480"/>
      <c r="E246" s="479"/>
      <c r="F246" s="478" t="str">
        <f>+IF(C241&gt;0,E246/(C241/12),"NA")</f>
        <v>NA</v>
      </c>
      <c r="G246" s="477" t="str">
        <f>IF(H245="YES",(IF(C241&gt;0,D245+(F246*30),("NA"))),(IF(C241&gt;0,G245+(F246*30),("NA"))))</f>
        <v>NA</v>
      </c>
      <c r="H246" s="475" t="str">
        <f t="shared" si="61"/>
        <v>YES</v>
      </c>
      <c r="I246" s="476">
        <f t="shared" si="68"/>
        <v>0</v>
      </c>
      <c r="J246" s="476" t="b">
        <f t="shared" si="62"/>
        <v>0</v>
      </c>
      <c r="K246" s="476">
        <f t="shared" si="63"/>
        <v>0</v>
      </c>
      <c r="L246" s="476">
        <f t="shared" si="64"/>
        <v>0</v>
      </c>
      <c r="M246" s="475">
        <f>(IF(H246=("Yes"), (L246*(C241/12)), E246))</f>
        <v>0</v>
      </c>
      <c r="N246" s="1065"/>
      <c r="O246" s="1050"/>
      <c r="P246" s="474">
        <f t="shared" si="65"/>
        <v>0</v>
      </c>
      <c r="Q246" s="1053"/>
    </row>
    <row r="247" spans="1:17" s="22" customFormat="1" ht="20.100000000000001" hidden="1" customHeight="1" x14ac:dyDescent="0.25">
      <c r="A247" s="1056"/>
      <c r="B247" s="1059"/>
      <c r="C247" s="1062"/>
      <c r="D247" s="480"/>
      <c r="E247" s="479"/>
      <c r="F247" s="478" t="str">
        <f>+IF(C241&gt;0,E247/(C241/12),"NA")</f>
        <v>NA</v>
      </c>
      <c r="G247" s="477" t="str">
        <f>IF(H246="YES",(IF(C241&gt;0,D246+(F247*30),("NA"))),(IF(C241&gt;0,G246+(F247*30),("NA"))))</f>
        <v>NA</v>
      </c>
      <c r="H247" s="475" t="str">
        <f t="shared" si="61"/>
        <v>YES</v>
      </c>
      <c r="I247" s="476">
        <f t="shared" si="68"/>
        <v>0</v>
      </c>
      <c r="J247" s="476" t="b">
        <f t="shared" si="62"/>
        <v>0</v>
      </c>
      <c r="K247" s="476">
        <f t="shared" si="63"/>
        <v>0</v>
      </c>
      <c r="L247" s="476">
        <f t="shared" si="64"/>
        <v>0</v>
      </c>
      <c r="M247" s="475">
        <f>(IF(H247=("Yes"), (L247*(C241/12)), E247))</f>
        <v>0</v>
      </c>
      <c r="N247" s="1065"/>
      <c r="O247" s="1050"/>
      <c r="P247" s="474">
        <f t="shared" si="65"/>
        <v>0</v>
      </c>
      <c r="Q247" s="1053"/>
    </row>
    <row r="248" spans="1:17" s="22" customFormat="1" ht="20.100000000000001" hidden="1" customHeight="1" thickBot="1" x14ac:dyDescent="0.3">
      <c r="A248" s="1057"/>
      <c r="B248" s="1060"/>
      <c r="C248" s="1063"/>
      <c r="D248" s="495"/>
      <c r="E248" s="494"/>
      <c r="F248" s="493" t="str">
        <f>+IF(C241&gt;0,E248/(C241/12),"NA")</f>
        <v>NA</v>
      </c>
      <c r="G248" s="492" t="str">
        <f>IF(H247="YES",(IF(C241&gt;0,D247+(F248*30),("NA"))),(IF(C241&gt;0,G247+(F248*30),("NA"))))</f>
        <v>NA</v>
      </c>
      <c r="H248" s="490" t="str">
        <f t="shared" si="61"/>
        <v>YES</v>
      </c>
      <c r="I248" s="491">
        <f t="shared" si="68"/>
        <v>0</v>
      </c>
      <c r="J248" s="491" t="b">
        <f t="shared" si="62"/>
        <v>0</v>
      </c>
      <c r="K248" s="491">
        <f t="shared" si="63"/>
        <v>0</v>
      </c>
      <c r="L248" s="491">
        <f t="shared" si="64"/>
        <v>0</v>
      </c>
      <c r="M248" s="490">
        <f>(IF(H248=("Yes"), (L248*(C241/12)), E248))</f>
        <v>0</v>
      </c>
      <c r="N248" s="1066"/>
      <c r="O248" s="1051"/>
      <c r="P248" s="489">
        <f t="shared" si="65"/>
        <v>0</v>
      </c>
      <c r="Q248" s="1054"/>
    </row>
    <row r="249" spans="1:17" s="22" customFormat="1" ht="20.100000000000001" customHeight="1" x14ac:dyDescent="0.25">
      <c r="A249" s="1055" t="s">
        <v>186</v>
      </c>
      <c r="B249" s="1058" t="s">
        <v>185</v>
      </c>
      <c r="C249" s="1061">
        <v>0</v>
      </c>
      <c r="D249" s="488"/>
      <c r="E249" s="487"/>
      <c r="F249" s="486" t="str">
        <f>+IF(C249&gt;0,E249/(C249/12),"NA")</f>
        <v>NA</v>
      </c>
      <c r="G249" s="485" t="str">
        <f>IF(C249&gt;0,+'Country and Date'!$C$8+(F249*30), ("NA"))</f>
        <v>NA</v>
      </c>
      <c r="H249" s="483" t="str">
        <f t="shared" si="61"/>
        <v>YES</v>
      </c>
      <c r="I249" s="484" t="e">
        <f>DATEDIF('Country and Date'!C8, D249, "d")</f>
        <v>#NUM!</v>
      </c>
      <c r="J249" s="484" t="b">
        <f t="shared" si="62"/>
        <v>1</v>
      </c>
      <c r="K249" s="484">
        <f t="shared" si="63"/>
        <v>0</v>
      </c>
      <c r="L249" s="484">
        <f t="shared" si="64"/>
        <v>0</v>
      </c>
      <c r="M249" s="483">
        <f>(IF(H249=("Yes"), (L249*(C249/12)), E249))</f>
        <v>0</v>
      </c>
      <c r="N249" s="1064">
        <f>(SUM(VALUE(M249)+VALUE(M250)+VALUE(M251)+VALUE(M252)+VALUE(M253)+VALUE(M254)+VALUE(M255)+VALUE(M256)))</f>
        <v>0</v>
      </c>
      <c r="O249" s="1049" t="str">
        <f>(+IF(C249&gt;0,N249/(C249/12),"NA"))</f>
        <v>NA</v>
      </c>
      <c r="P249" s="482">
        <f t="shared" si="65"/>
        <v>0</v>
      </c>
      <c r="Q249" s="1052">
        <f>SUM(P249:P256)</f>
        <v>0</v>
      </c>
    </row>
    <row r="250" spans="1:17" s="22" customFormat="1" ht="20.100000000000001" customHeight="1" x14ac:dyDescent="0.25">
      <c r="A250" s="1056"/>
      <c r="B250" s="1059"/>
      <c r="C250" s="1062"/>
      <c r="D250" s="480"/>
      <c r="E250" s="479"/>
      <c r="F250" s="478" t="str">
        <f>+IF(C249&gt;0,E250/(C249/12),"NA")</f>
        <v>NA</v>
      </c>
      <c r="G250" s="477" t="str">
        <f>IF(H249="YES",(IF(C249&gt;0,D249+(F250*30),("NA"))),(IF(C249&gt;0,G249+(F250*30),("NA"))))</f>
        <v>NA</v>
      </c>
      <c r="H250" s="475" t="str">
        <f t="shared" si="61"/>
        <v>YES</v>
      </c>
      <c r="I250" s="476">
        <f>IF(H249="YES",(DATEDIF(D249,D250,"d")),(DATEDIF(G249,D250,"d")))</f>
        <v>0</v>
      </c>
      <c r="J250" s="476" t="b">
        <f t="shared" si="62"/>
        <v>0</v>
      </c>
      <c r="K250" s="476">
        <f t="shared" si="63"/>
        <v>0</v>
      </c>
      <c r="L250" s="476">
        <f t="shared" si="64"/>
        <v>0</v>
      </c>
      <c r="M250" s="475">
        <f>(IF(H250=("Yes"), (L250*(C249/12)), E250))</f>
        <v>0</v>
      </c>
      <c r="N250" s="1065"/>
      <c r="O250" s="1050"/>
      <c r="P250" s="474">
        <f t="shared" si="65"/>
        <v>0</v>
      </c>
      <c r="Q250" s="1053"/>
    </row>
    <row r="251" spans="1:17" s="22" customFormat="1" ht="20.100000000000001" customHeight="1" x14ac:dyDescent="0.25">
      <c r="A251" s="1056"/>
      <c r="B251" s="1059"/>
      <c r="C251" s="1062"/>
      <c r="D251" s="480"/>
      <c r="E251" s="479"/>
      <c r="F251" s="478" t="str">
        <f>+IF(C249&gt;0,E251/(C249/12),"NA")</f>
        <v>NA</v>
      </c>
      <c r="G251" s="477" t="str">
        <f>IF(H250="YES",(IF(C249&gt;0,D250+(F251*30),("NA"))),(IF(C249&gt;0,G250+(F251*30),("NA"))))</f>
        <v>NA</v>
      </c>
      <c r="H251" s="475" t="str">
        <f t="shared" si="61"/>
        <v>YES</v>
      </c>
      <c r="I251" s="476">
        <f t="shared" ref="I251:I256" si="69">IF(H250="YES", (DATEDIF(D250, D251, "d")), (DATEDIF(G250,D251,"d")))</f>
        <v>0</v>
      </c>
      <c r="J251" s="476" t="b">
        <f t="shared" si="62"/>
        <v>0</v>
      </c>
      <c r="K251" s="476">
        <f t="shared" si="63"/>
        <v>0</v>
      </c>
      <c r="L251" s="476">
        <f t="shared" si="64"/>
        <v>0</v>
      </c>
      <c r="M251" s="475">
        <f>(IF(H251=("Yes"), (L251*(C249/12)), E251))</f>
        <v>0</v>
      </c>
      <c r="N251" s="1065"/>
      <c r="O251" s="1050"/>
      <c r="P251" s="474">
        <f t="shared" si="65"/>
        <v>0</v>
      </c>
      <c r="Q251" s="1053"/>
    </row>
    <row r="252" spans="1:17" s="22" customFormat="1" ht="20.100000000000001" customHeight="1" thickBot="1" x14ac:dyDescent="0.3">
      <c r="A252" s="1056"/>
      <c r="B252" s="1059"/>
      <c r="C252" s="1062"/>
      <c r="D252" s="480"/>
      <c r="E252" s="479"/>
      <c r="F252" s="478" t="str">
        <f>+IF(C249&gt;0,E252/(C249/12),"NA")</f>
        <v>NA</v>
      </c>
      <c r="G252" s="477" t="str">
        <f>IF(H251="YES",(IF(C249&gt;0,D251+(F252*30),("NA"))),(IF(C249&gt;0,G251+(F252*30),("NA"))))</f>
        <v>NA</v>
      </c>
      <c r="H252" s="475" t="str">
        <f t="shared" si="61"/>
        <v>YES</v>
      </c>
      <c r="I252" s="476">
        <f t="shared" si="69"/>
        <v>0</v>
      </c>
      <c r="J252" s="476" t="b">
        <f t="shared" si="62"/>
        <v>0</v>
      </c>
      <c r="K252" s="476">
        <f t="shared" si="63"/>
        <v>0</v>
      </c>
      <c r="L252" s="476">
        <f t="shared" si="64"/>
        <v>0</v>
      </c>
      <c r="M252" s="475">
        <f>(IF(H252=("Yes"), (L252*(C249/12)), E252))</f>
        <v>0</v>
      </c>
      <c r="N252" s="1065"/>
      <c r="O252" s="1050"/>
      <c r="P252" s="474">
        <f t="shared" si="65"/>
        <v>0</v>
      </c>
      <c r="Q252" s="1053"/>
    </row>
    <row r="253" spans="1:17" s="22" customFormat="1" ht="20.100000000000001" hidden="1" customHeight="1" x14ac:dyDescent="0.25">
      <c r="A253" s="1056"/>
      <c r="B253" s="1059"/>
      <c r="C253" s="1062"/>
      <c r="D253" s="480"/>
      <c r="E253" s="479"/>
      <c r="F253" s="478" t="str">
        <f>+IF(C249&gt;0,E253/(C249/12),"NA")</f>
        <v>NA</v>
      </c>
      <c r="G253" s="477" t="str">
        <f>IF(H252="YES",(IF(C249&gt;0,D252+(F253*30),("NA"))),(IF(C249&gt;0,G252+(F253*30),("NA"))))</f>
        <v>NA</v>
      </c>
      <c r="H253" s="475" t="str">
        <f t="shared" si="61"/>
        <v>YES</v>
      </c>
      <c r="I253" s="476">
        <f t="shared" si="69"/>
        <v>0</v>
      </c>
      <c r="J253" s="476" t="b">
        <f t="shared" si="62"/>
        <v>0</v>
      </c>
      <c r="K253" s="476">
        <f t="shared" si="63"/>
        <v>0</v>
      </c>
      <c r="L253" s="476">
        <f t="shared" si="64"/>
        <v>0</v>
      </c>
      <c r="M253" s="475">
        <f>(IF(H253=("Yes"), (L253*(C249/12)), E253))</f>
        <v>0</v>
      </c>
      <c r="N253" s="1065"/>
      <c r="O253" s="1050"/>
      <c r="P253" s="474">
        <f t="shared" si="65"/>
        <v>0</v>
      </c>
      <c r="Q253" s="1053"/>
    </row>
    <row r="254" spans="1:17" s="22" customFormat="1" ht="20.100000000000001" hidden="1" customHeight="1" x14ac:dyDescent="0.25">
      <c r="A254" s="1056"/>
      <c r="B254" s="1059"/>
      <c r="C254" s="1062"/>
      <c r="D254" s="480"/>
      <c r="E254" s="479"/>
      <c r="F254" s="478" t="str">
        <f>+IF(C249&gt;0,E254/(C249/12),"NA")</f>
        <v>NA</v>
      </c>
      <c r="G254" s="477" t="str">
        <f>IF(H253="YES",(IF(C249&gt;0,D253+(F254*30),("NA"))),(IF(C249&gt;0,G253+(F254*30),("NA"))))</f>
        <v>NA</v>
      </c>
      <c r="H254" s="475" t="str">
        <f t="shared" si="61"/>
        <v>YES</v>
      </c>
      <c r="I254" s="476">
        <f t="shared" si="69"/>
        <v>0</v>
      </c>
      <c r="J254" s="476" t="b">
        <f t="shared" si="62"/>
        <v>0</v>
      </c>
      <c r="K254" s="476">
        <f t="shared" si="63"/>
        <v>0</v>
      </c>
      <c r="L254" s="476">
        <f t="shared" si="64"/>
        <v>0</v>
      </c>
      <c r="M254" s="475">
        <f>(IF(H254=("Yes"), (L254*(C249/12)), E254))</f>
        <v>0</v>
      </c>
      <c r="N254" s="1065"/>
      <c r="O254" s="1050"/>
      <c r="P254" s="474">
        <f t="shared" si="65"/>
        <v>0</v>
      </c>
      <c r="Q254" s="1053"/>
    </row>
    <row r="255" spans="1:17" s="22" customFormat="1" ht="20.100000000000001" hidden="1" customHeight="1" x14ac:dyDescent="0.25">
      <c r="A255" s="1056"/>
      <c r="B255" s="1059"/>
      <c r="C255" s="1062"/>
      <c r="D255" s="480"/>
      <c r="E255" s="479"/>
      <c r="F255" s="478" t="str">
        <f>+IF(C249&gt;0,E255/(C249/12),"NA")</f>
        <v>NA</v>
      </c>
      <c r="G255" s="477" t="str">
        <f>IF(H254="YES",(IF(C249&gt;0,D254+(F255*30),("NA"))),(IF(C249&gt;0,G254+(F255*30),("NA"))))</f>
        <v>NA</v>
      </c>
      <c r="H255" s="475" t="str">
        <f t="shared" si="61"/>
        <v>YES</v>
      </c>
      <c r="I255" s="476">
        <f t="shared" si="69"/>
        <v>0</v>
      </c>
      <c r="J255" s="476" t="b">
        <f t="shared" si="62"/>
        <v>0</v>
      </c>
      <c r="K255" s="476">
        <f t="shared" si="63"/>
        <v>0</v>
      </c>
      <c r="L255" s="476">
        <f t="shared" si="64"/>
        <v>0</v>
      </c>
      <c r="M255" s="475">
        <f>(IF(H255=("Yes"), (L255*(C249/12)), E255))</f>
        <v>0</v>
      </c>
      <c r="N255" s="1065"/>
      <c r="O255" s="1050"/>
      <c r="P255" s="474">
        <f t="shared" si="65"/>
        <v>0</v>
      </c>
      <c r="Q255" s="1053"/>
    </row>
    <row r="256" spans="1:17" s="22" customFormat="1" ht="20.100000000000001" hidden="1" customHeight="1" thickBot="1" x14ac:dyDescent="0.3">
      <c r="A256" s="1057"/>
      <c r="B256" s="1060"/>
      <c r="C256" s="1063"/>
      <c r="D256" s="495"/>
      <c r="E256" s="494"/>
      <c r="F256" s="493" t="str">
        <f>+IF(C249&gt;0,E256/(C249/12),"NA")</f>
        <v>NA</v>
      </c>
      <c r="G256" s="492" t="str">
        <f>IF(H255="YES",(IF(C249&gt;0,D255+(F256*30),("NA"))),(IF(C249&gt;0,G255+(F256*30),("NA"))))</f>
        <v>NA</v>
      </c>
      <c r="H256" s="490" t="str">
        <f t="shared" si="61"/>
        <v>YES</v>
      </c>
      <c r="I256" s="491">
        <f t="shared" si="69"/>
        <v>0</v>
      </c>
      <c r="J256" s="491" t="b">
        <f t="shared" si="62"/>
        <v>0</v>
      </c>
      <c r="K256" s="491">
        <f t="shared" si="63"/>
        <v>0</v>
      </c>
      <c r="L256" s="491">
        <f t="shared" si="64"/>
        <v>0</v>
      </c>
      <c r="M256" s="490">
        <f>(IF(H256=("Yes"), (L256*(C249/12)), E256))</f>
        <v>0</v>
      </c>
      <c r="N256" s="1066"/>
      <c r="O256" s="1051"/>
      <c r="P256" s="489">
        <f t="shared" si="65"/>
        <v>0</v>
      </c>
      <c r="Q256" s="1054"/>
    </row>
    <row r="257" spans="1:17" s="22" customFormat="1" ht="20.100000000000001" customHeight="1" x14ac:dyDescent="0.25">
      <c r="A257" s="1055" t="s">
        <v>186</v>
      </c>
      <c r="B257" s="1058" t="s">
        <v>185</v>
      </c>
      <c r="C257" s="1061">
        <v>0</v>
      </c>
      <c r="D257" s="488"/>
      <c r="E257" s="487"/>
      <c r="F257" s="486" t="str">
        <f>+IF(C257&gt;0,E257/(C257/12),"NA")</f>
        <v>NA</v>
      </c>
      <c r="G257" s="485" t="str">
        <f>IF(C257&gt;0,+'Country and Date'!$C$8+(F257*30), ("NA"))</f>
        <v>NA</v>
      </c>
      <c r="H257" s="483" t="str">
        <f t="shared" ref="H257:H280" si="70">IF(G257&gt;D257, ("YES"), ("NO"))</f>
        <v>YES</v>
      </c>
      <c r="I257" s="484" t="e">
        <f>DATEDIF('Country and Date'!C8, D257, "d")</f>
        <v>#NUM!</v>
      </c>
      <c r="J257" s="484" t="b">
        <f t="shared" ref="J257:J280" si="71">ISERROR(I257)</f>
        <v>1</v>
      </c>
      <c r="K257" s="484">
        <f t="shared" ref="K257:K280" si="72">IF(J257="TRUE",0,0)</f>
        <v>0</v>
      </c>
      <c r="L257" s="484">
        <f t="shared" ref="L257:L280" si="73">IF(J257=TRUE, K257, I257/30)</f>
        <v>0</v>
      </c>
      <c r="M257" s="483">
        <f>(IF(H257=("Yes"), (L257*(C257/12)), E257))</f>
        <v>0</v>
      </c>
      <c r="N257" s="1064">
        <f>(SUM(VALUE(M257)+VALUE(M258)+VALUE(M259)+VALUE(M260)+VALUE(M261)+VALUE(M262)+VALUE(M263)+VALUE(M264)))</f>
        <v>0</v>
      </c>
      <c r="O257" s="1049" t="str">
        <f>(+IF(C257&gt;0,N257/(C257/12),"NA"))</f>
        <v>NA</v>
      </c>
      <c r="P257" s="482">
        <f t="shared" ref="P257:P280" si="74">(IF(H257="YES",E257-M257,0))</f>
        <v>0</v>
      </c>
      <c r="Q257" s="1052">
        <f>SUM(P257:P264)</f>
        <v>0</v>
      </c>
    </row>
    <row r="258" spans="1:17" s="22" customFormat="1" ht="20.100000000000001" customHeight="1" x14ac:dyDescent="0.25">
      <c r="A258" s="1056"/>
      <c r="B258" s="1059"/>
      <c r="C258" s="1062"/>
      <c r="D258" s="480"/>
      <c r="E258" s="479"/>
      <c r="F258" s="478" t="str">
        <f>+IF(C257&gt;0,E258/(C257/12),"NA")</f>
        <v>NA</v>
      </c>
      <c r="G258" s="477" t="str">
        <f>IF(H257="YES",(IF(C257&gt;0,D257+(F258*30),("NA"))),(IF(C257&gt;0,G257+(F258*30),("NA"))))</f>
        <v>NA</v>
      </c>
      <c r="H258" s="475" t="str">
        <f t="shared" si="70"/>
        <v>YES</v>
      </c>
      <c r="I258" s="476">
        <f>IF(H257="YES",(DATEDIF(D257,D258,"d")),(DATEDIF(G257,D258,"d")))</f>
        <v>0</v>
      </c>
      <c r="J258" s="476" t="b">
        <f t="shared" si="71"/>
        <v>0</v>
      </c>
      <c r="K258" s="476">
        <f t="shared" si="72"/>
        <v>0</v>
      </c>
      <c r="L258" s="476">
        <f t="shared" si="73"/>
        <v>0</v>
      </c>
      <c r="M258" s="475">
        <f>(IF(H258=("Yes"), (L258*(C257/12)), E258))</f>
        <v>0</v>
      </c>
      <c r="N258" s="1065"/>
      <c r="O258" s="1050"/>
      <c r="P258" s="474">
        <f t="shared" si="74"/>
        <v>0</v>
      </c>
      <c r="Q258" s="1053"/>
    </row>
    <row r="259" spans="1:17" s="22" customFormat="1" ht="20.100000000000001" customHeight="1" x14ac:dyDescent="0.25">
      <c r="A259" s="1056"/>
      <c r="B259" s="1059"/>
      <c r="C259" s="1062"/>
      <c r="D259" s="480"/>
      <c r="E259" s="479"/>
      <c r="F259" s="478" t="str">
        <f>+IF(C257&gt;0,E259/(C257/12),"NA")</f>
        <v>NA</v>
      </c>
      <c r="G259" s="477" t="str">
        <f>IF(H258="YES",(IF(C257&gt;0,D258+(F259*30),("NA"))),(IF(C257&gt;0,G258+(F259*30),("NA"))))</f>
        <v>NA</v>
      </c>
      <c r="H259" s="475" t="str">
        <f t="shared" si="70"/>
        <v>YES</v>
      </c>
      <c r="I259" s="476">
        <f t="shared" ref="I259:I264" si="75">IF(H258="YES", (DATEDIF(D258, D259, "d")), (DATEDIF(G258,D259,"d")))</f>
        <v>0</v>
      </c>
      <c r="J259" s="476" t="b">
        <f t="shared" si="71"/>
        <v>0</v>
      </c>
      <c r="K259" s="476">
        <f t="shared" si="72"/>
        <v>0</v>
      </c>
      <c r="L259" s="476">
        <f t="shared" si="73"/>
        <v>0</v>
      </c>
      <c r="M259" s="475">
        <f>(IF(H259=("Yes"), (L259*(C257/12)), E259))</f>
        <v>0</v>
      </c>
      <c r="N259" s="1065"/>
      <c r="O259" s="1050"/>
      <c r="P259" s="474">
        <f t="shared" si="74"/>
        <v>0</v>
      </c>
      <c r="Q259" s="1053"/>
    </row>
    <row r="260" spans="1:17" s="22" customFormat="1" ht="20.100000000000001" customHeight="1" thickBot="1" x14ac:dyDescent="0.3">
      <c r="A260" s="1056"/>
      <c r="B260" s="1059"/>
      <c r="C260" s="1062"/>
      <c r="D260" s="480"/>
      <c r="E260" s="479"/>
      <c r="F260" s="478" t="str">
        <f>+IF(C257&gt;0,E260/(C257/12),"NA")</f>
        <v>NA</v>
      </c>
      <c r="G260" s="477" t="str">
        <f>IF(H259="YES",(IF(C257&gt;0,D259+(F260*30),("NA"))),(IF(C257&gt;0,G259+(F260*30),("NA"))))</f>
        <v>NA</v>
      </c>
      <c r="H260" s="475" t="str">
        <f t="shared" si="70"/>
        <v>YES</v>
      </c>
      <c r="I260" s="476">
        <f t="shared" si="75"/>
        <v>0</v>
      </c>
      <c r="J260" s="476" t="b">
        <f t="shared" si="71"/>
        <v>0</v>
      </c>
      <c r="K260" s="476">
        <f t="shared" si="72"/>
        <v>0</v>
      </c>
      <c r="L260" s="476">
        <f t="shared" si="73"/>
        <v>0</v>
      </c>
      <c r="M260" s="475">
        <f>(IF(H260=("Yes"), (L260*(C257/12)), E260))</f>
        <v>0</v>
      </c>
      <c r="N260" s="1065"/>
      <c r="O260" s="1050"/>
      <c r="P260" s="474">
        <f t="shared" si="74"/>
        <v>0</v>
      </c>
      <c r="Q260" s="1053"/>
    </row>
    <row r="261" spans="1:17" s="22" customFormat="1" ht="20.100000000000001" hidden="1" customHeight="1" x14ac:dyDescent="0.25">
      <c r="A261" s="1056"/>
      <c r="B261" s="1059"/>
      <c r="C261" s="1062"/>
      <c r="D261" s="480"/>
      <c r="E261" s="479"/>
      <c r="F261" s="478" t="str">
        <f>+IF(C257&gt;0,E261/(C257/12),"NA")</f>
        <v>NA</v>
      </c>
      <c r="G261" s="477" t="str">
        <f>IF(H260="YES",(IF(C257&gt;0,D260+(F261*30),("NA"))),(IF(C257&gt;0,G260+(F261*30),("NA"))))</f>
        <v>NA</v>
      </c>
      <c r="H261" s="475" t="str">
        <f t="shared" si="70"/>
        <v>YES</v>
      </c>
      <c r="I261" s="476">
        <f t="shared" si="75"/>
        <v>0</v>
      </c>
      <c r="J261" s="476" t="b">
        <f t="shared" si="71"/>
        <v>0</v>
      </c>
      <c r="K261" s="476">
        <f t="shared" si="72"/>
        <v>0</v>
      </c>
      <c r="L261" s="476">
        <f t="shared" si="73"/>
        <v>0</v>
      </c>
      <c r="M261" s="475">
        <f>(IF(H261=("Yes"), (L261*(C257/12)), E261))</f>
        <v>0</v>
      </c>
      <c r="N261" s="1065"/>
      <c r="O261" s="1050"/>
      <c r="P261" s="474">
        <f t="shared" si="74"/>
        <v>0</v>
      </c>
      <c r="Q261" s="1053"/>
    </row>
    <row r="262" spans="1:17" s="22" customFormat="1" ht="20.100000000000001" hidden="1" customHeight="1" x14ac:dyDescent="0.25">
      <c r="A262" s="1056"/>
      <c r="B262" s="1059"/>
      <c r="C262" s="1062"/>
      <c r="D262" s="480"/>
      <c r="E262" s="479"/>
      <c r="F262" s="478" t="str">
        <f>+IF(C257&gt;0,E262/(C257/12),"NA")</f>
        <v>NA</v>
      </c>
      <c r="G262" s="477" t="str">
        <f>IF(H261="YES",(IF(C257&gt;0,D261+(F262*30),("NA"))),(IF(C257&gt;0,G261+(F262*30),("NA"))))</f>
        <v>NA</v>
      </c>
      <c r="H262" s="475" t="str">
        <f t="shared" si="70"/>
        <v>YES</v>
      </c>
      <c r="I262" s="476">
        <f t="shared" si="75"/>
        <v>0</v>
      </c>
      <c r="J262" s="476" t="b">
        <f t="shared" si="71"/>
        <v>0</v>
      </c>
      <c r="K262" s="476">
        <f t="shared" si="72"/>
        <v>0</v>
      </c>
      <c r="L262" s="476">
        <f t="shared" si="73"/>
        <v>0</v>
      </c>
      <c r="M262" s="475">
        <f>(IF(H262=("Yes"), (L262*(C257/12)), E262))</f>
        <v>0</v>
      </c>
      <c r="N262" s="1065"/>
      <c r="O262" s="1050"/>
      <c r="P262" s="474">
        <f t="shared" si="74"/>
        <v>0</v>
      </c>
      <c r="Q262" s="1053"/>
    </row>
    <row r="263" spans="1:17" s="22" customFormat="1" ht="20.100000000000001" hidden="1" customHeight="1" x14ac:dyDescent="0.25">
      <c r="A263" s="1056"/>
      <c r="B263" s="1059"/>
      <c r="C263" s="1062"/>
      <c r="D263" s="480"/>
      <c r="E263" s="479"/>
      <c r="F263" s="478" t="str">
        <f>+IF(C257&gt;0,E263/(C257/12),"NA")</f>
        <v>NA</v>
      </c>
      <c r="G263" s="477" t="str">
        <f>IF(H262="YES",(IF(C257&gt;0,D262+(F263*30),("NA"))),(IF(C257&gt;0,G262+(F263*30),("NA"))))</f>
        <v>NA</v>
      </c>
      <c r="H263" s="475" t="str">
        <f t="shared" si="70"/>
        <v>YES</v>
      </c>
      <c r="I263" s="476">
        <f t="shared" si="75"/>
        <v>0</v>
      </c>
      <c r="J263" s="476" t="b">
        <f t="shared" si="71"/>
        <v>0</v>
      </c>
      <c r="K263" s="476">
        <f t="shared" si="72"/>
        <v>0</v>
      </c>
      <c r="L263" s="476">
        <f t="shared" si="73"/>
        <v>0</v>
      </c>
      <c r="M263" s="475">
        <f>(IF(H263=("Yes"), (L263*(C257/12)), E263))</f>
        <v>0</v>
      </c>
      <c r="N263" s="1065"/>
      <c r="O263" s="1050"/>
      <c r="P263" s="474">
        <f t="shared" si="74"/>
        <v>0</v>
      </c>
      <c r="Q263" s="1053"/>
    </row>
    <row r="264" spans="1:17" s="22" customFormat="1" ht="20.100000000000001" hidden="1" customHeight="1" thickBot="1" x14ac:dyDescent="0.3">
      <c r="A264" s="1057"/>
      <c r="B264" s="1060"/>
      <c r="C264" s="1063"/>
      <c r="D264" s="495"/>
      <c r="E264" s="494"/>
      <c r="F264" s="493" t="str">
        <f>+IF(C257&gt;0,E264/(C257/12),"NA")</f>
        <v>NA</v>
      </c>
      <c r="G264" s="492" t="str">
        <f>IF(H263="YES",(IF(C257&gt;0,D263+(F264*30),("NA"))),(IF(C257&gt;0,G263+(F264*30),("NA"))))</f>
        <v>NA</v>
      </c>
      <c r="H264" s="490" t="str">
        <f t="shared" si="70"/>
        <v>YES</v>
      </c>
      <c r="I264" s="491">
        <f t="shared" si="75"/>
        <v>0</v>
      </c>
      <c r="J264" s="491" t="b">
        <f t="shared" si="71"/>
        <v>0</v>
      </c>
      <c r="K264" s="491">
        <f t="shared" si="72"/>
        <v>0</v>
      </c>
      <c r="L264" s="491">
        <f t="shared" si="73"/>
        <v>0</v>
      </c>
      <c r="M264" s="490">
        <f>(IF(H264=("Yes"), (L264*(C257/12)), E264))</f>
        <v>0</v>
      </c>
      <c r="N264" s="1066"/>
      <c r="O264" s="1051"/>
      <c r="P264" s="489">
        <f t="shared" si="74"/>
        <v>0</v>
      </c>
      <c r="Q264" s="1054"/>
    </row>
    <row r="265" spans="1:17" s="22" customFormat="1" ht="20.100000000000001" customHeight="1" x14ac:dyDescent="0.25">
      <c r="A265" s="1055" t="s">
        <v>186</v>
      </c>
      <c r="B265" s="1058" t="s">
        <v>185</v>
      </c>
      <c r="C265" s="1061">
        <v>0</v>
      </c>
      <c r="D265" s="488"/>
      <c r="E265" s="487"/>
      <c r="F265" s="486" t="str">
        <f>+IF(C265&gt;0,E265/(C265/12),"NA")</f>
        <v>NA</v>
      </c>
      <c r="G265" s="485" t="str">
        <f>IF(C265&gt;0,+'Country and Date'!$C$8+(F265*30), ("NA"))</f>
        <v>NA</v>
      </c>
      <c r="H265" s="483" t="str">
        <f t="shared" si="70"/>
        <v>YES</v>
      </c>
      <c r="I265" s="484" t="e">
        <f>DATEDIF('Country and Date'!C8, D265, "d")</f>
        <v>#NUM!</v>
      </c>
      <c r="J265" s="484" t="b">
        <f t="shared" si="71"/>
        <v>1</v>
      </c>
      <c r="K265" s="484">
        <f t="shared" si="72"/>
        <v>0</v>
      </c>
      <c r="L265" s="484">
        <f t="shared" si="73"/>
        <v>0</v>
      </c>
      <c r="M265" s="483">
        <f>(IF(H265=("Yes"), (L265*(C265/12)), E265))</f>
        <v>0</v>
      </c>
      <c r="N265" s="1064">
        <f>(SUM(VALUE(M265)+VALUE(M266)+VALUE(M267)+VALUE(M268)+VALUE(M269)+VALUE(M270)+VALUE(M271)+VALUE(M272)))</f>
        <v>0</v>
      </c>
      <c r="O265" s="1049" t="str">
        <f>(+IF(C265&gt;0,N265/(C265/12),"NA"))</f>
        <v>NA</v>
      </c>
      <c r="P265" s="482">
        <f t="shared" si="74"/>
        <v>0</v>
      </c>
      <c r="Q265" s="1052">
        <f>SUM(P265:P272)</f>
        <v>0</v>
      </c>
    </row>
    <row r="266" spans="1:17" s="22" customFormat="1" ht="20.100000000000001" customHeight="1" x14ac:dyDescent="0.25">
      <c r="A266" s="1056"/>
      <c r="B266" s="1059"/>
      <c r="C266" s="1062"/>
      <c r="D266" s="480"/>
      <c r="E266" s="479"/>
      <c r="F266" s="478" t="str">
        <f>+IF(C265&gt;0,E266/(C265/12),"NA")</f>
        <v>NA</v>
      </c>
      <c r="G266" s="477" t="str">
        <f>IF(H265="YES",(IF(C265&gt;0,D265+(F266*30),("NA"))),(IF(C265&gt;0,G265+(F266*30),("NA"))))</f>
        <v>NA</v>
      </c>
      <c r="H266" s="475" t="str">
        <f t="shared" si="70"/>
        <v>YES</v>
      </c>
      <c r="I266" s="476">
        <f>IF(H265="YES",(DATEDIF(D265,D266,"d")),(DATEDIF(G265,D266,"d")))</f>
        <v>0</v>
      </c>
      <c r="J266" s="476" t="b">
        <f t="shared" si="71"/>
        <v>0</v>
      </c>
      <c r="K266" s="476">
        <f t="shared" si="72"/>
        <v>0</v>
      </c>
      <c r="L266" s="476">
        <f t="shared" si="73"/>
        <v>0</v>
      </c>
      <c r="M266" s="475">
        <f>(IF(H266=("Yes"), (L266*(C265/12)), E266))</f>
        <v>0</v>
      </c>
      <c r="N266" s="1065"/>
      <c r="O266" s="1050"/>
      <c r="P266" s="474">
        <f t="shared" si="74"/>
        <v>0</v>
      </c>
      <c r="Q266" s="1053"/>
    </row>
    <row r="267" spans="1:17" s="22" customFormat="1" ht="20.100000000000001" customHeight="1" x14ac:dyDescent="0.25">
      <c r="A267" s="1056"/>
      <c r="B267" s="1059"/>
      <c r="C267" s="1062"/>
      <c r="D267" s="480"/>
      <c r="E267" s="479"/>
      <c r="F267" s="478" t="str">
        <f>+IF(C265&gt;0,E267/(C265/12),"NA")</f>
        <v>NA</v>
      </c>
      <c r="G267" s="477" t="str">
        <f>IF(H266="YES",(IF(C265&gt;0,D266+(F267*30),("NA"))),(IF(C265&gt;0,G266+(F267*30),("NA"))))</f>
        <v>NA</v>
      </c>
      <c r="H267" s="475" t="str">
        <f t="shared" si="70"/>
        <v>YES</v>
      </c>
      <c r="I267" s="476">
        <f t="shared" ref="I267:I272" si="76">IF(H266="YES", (DATEDIF(D266, D267, "d")), (DATEDIF(G266,D267,"d")))</f>
        <v>0</v>
      </c>
      <c r="J267" s="476" t="b">
        <f t="shared" si="71"/>
        <v>0</v>
      </c>
      <c r="K267" s="476">
        <f t="shared" si="72"/>
        <v>0</v>
      </c>
      <c r="L267" s="476">
        <f t="shared" si="73"/>
        <v>0</v>
      </c>
      <c r="M267" s="475">
        <f>(IF(H267=("Yes"), (L267*(C265/12)), E267))</f>
        <v>0</v>
      </c>
      <c r="N267" s="1065"/>
      <c r="O267" s="1050"/>
      <c r="P267" s="474">
        <f t="shared" si="74"/>
        <v>0</v>
      </c>
      <c r="Q267" s="1053"/>
    </row>
    <row r="268" spans="1:17" s="22" customFormat="1" ht="20.100000000000001" customHeight="1" thickBot="1" x14ac:dyDescent="0.3">
      <c r="A268" s="1056"/>
      <c r="B268" s="1059"/>
      <c r="C268" s="1062"/>
      <c r="D268" s="480"/>
      <c r="E268" s="479"/>
      <c r="F268" s="478" t="str">
        <f>+IF(C265&gt;0,E268/(C265/12),"NA")</f>
        <v>NA</v>
      </c>
      <c r="G268" s="477" t="str">
        <f>IF(H267="YES",(IF(C265&gt;0,D267+(F268*30),("NA"))),(IF(C265&gt;0,G267+(F268*30),("NA"))))</f>
        <v>NA</v>
      </c>
      <c r="H268" s="475" t="str">
        <f t="shared" si="70"/>
        <v>YES</v>
      </c>
      <c r="I268" s="476">
        <f t="shared" si="76"/>
        <v>0</v>
      </c>
      <c r="J268" s="476" t="b">
        <f t="shared" si="71"/>
        <v>0</v>
      </c>
      <c r="K268" s="476">
        <f t="shared" si="72"/>
        <v>0</v>
      </c>
      <c r="L268" s="476">
        <f t="shared" si="73"/>
        <v>0</v>
      </c>
      <c r="M268" s="475">
        <f>(IF(H268=("Yes"), (L268*(C265/12)), E268))</f>
        <v>0</v>
      </c>
      <c r="N268" s="1065"/>
      <c r="O268" s="1050"/>
      <c r="P268" s="474">
        <f t="shared" si="74"/>
        <v>0</v>
      </c>
      <c r="Q268" s="1053"/>
    </row>
    <row r="269" spans="1:17" s="22" customFormat="1" ht="20.100000000000001" hidden="1" customHeight="1" x14ac:dyDescent="0.25">
      <c r="A269" s="1056"/>
      <c r="B269" s="1059"/>
      <c r="C269" s="1062"/>
      <c r="D269" s="480"/>
      <c r="E269" s="479"/>
      <c r="F269" s="478" t="str">
        <f>+IF(C265&gt;0,E269/(C265/12),"NA")</f>
        <v>NA</v>
      </c>
      <c r="G269" s="477" t="str">
        <f>IF(H268="YES",(IF(C265&gt;0,D268+(F269*30),("NA"))),(IF(C265&gt;0,G268+(F269*30),("NA"))))</f>
        <v>NA</v>
      </c>
      <c r="H269" s="475" t="str">
        <f t="shared" si="70"/>
        <v>YES</v>
      </c>
      <c r="I269" s="476">
        <f t="shared" si="76"/>
        <v>0</v>
      </c>
      <c r="J269" s="476" t="b">
        <f t="shared" si="71"/>
        <v>0</v>
      </c>
      <c r="K269" s="476">
        <f t="shared" si="72"/>
        <v>0</v>
      </c>
      <c r="L269" s="476">
        <f t="shared" si="73"/>
        <v>0</v>
      </c>
      <c r="M269" s="475">
        <f>(IF(H269=("Yes"), (L269*(C265/12)), E269))</f>
        <v>0</v>
      </c>
      <c r="N269" s="1065"/>
      <c r="O269" s="1050"/>
      <c r="P269" s="474">
        <f t="shared" si="74"/>
        <v>0</v>
      </c>
      <c r="Q269" s="1053"/>
    </row>
    <row r="270" spans="1:17" s="22" customFormat="1" ht="20.100000000000001" hidden="1" customHeight="1" x14ac:dyDescent="0.25">
      <c r="A270" s="1056"/>
      <c r="B270" s="1059"/>
      <c r="C270" s="1062"/>
      <c r="D270" s="480"/>
      <c r="E270" s="479"/>
      <c r="F270" s="478" t="str">
        <f>+IF(C265&gt;0,E270/(C265/12),"NA")</f>
        <v>NA</v>
      </c>
      <c r="G270" s="477" t="str">
        <f>IF(H269="YES",(IF(C265&gt;0,D269+(F270*30),("NA"))),(IF(C265&gt;0,G269+(F270*30),("NA"))))</f>
        <v>NA</v>
      </c>
      <c r="H270" s="475" t="str">
        <f t="shared" si="70"/>
        <v>YES</v>
      </c>
      <c r="I270" s="476">
        <f t="shared" si="76"/>
        <v>0</v>
      </c>
      <c r="J270" s="476" t="b">
        <f t="shared" si="71"/>
        <v>0</v>
      </c>
      <c r="K270" s="476">
        <f t="shared" si="72"/>
        <v>0</v>
      </c>
      <c r="L270" s="476">
        <f t="shared" si="73"/>
        <v>0</v>
      </c>
      <c r="M270" s="475">
        <f>(IF(H270=("Yes"), (L270*(C265/12)), E270))</f>
        <v>0</v>
      </c>
      <c r="N270" s="1065"/>
      <c r="O270" s="1050"/>
      <c r="P270" s="474">
        <f t="shared" si="74"/>
        <v>0</v>
      </c>
      <c r="Q270" s="1053"/>
    </row>
    <row r="271" spans="1:17" s="22" customFormat="1" ht="20.100000000000001" hidden="1" customHeight="1" x14ac:dyDescent="0.25">
      <c r="A271" s="1056"/>
      <c r="B271" s="1059"/>
      <c r="C271" s="1062"/>
      <c r="D271" s="480"/>
      <c r="E271" s="479"/>
      <c r="F271" s="478" t="str">
        <f>+IF(C265&gt;0,E271/(C265/12),"NA")</f>
        <v>NA</v>
      </c>
      <c r="G271" s="477" t="str">
        <f>IF(H270="YES",(IF(C265&gt;0,D270+(F271*30),("NA"))),(IF(C265&gt;0,G270+(F271*30),("NA"))))</f>
        <v>NA</v>
      </c>
      <c r="H271" s="475" t="str">
        <f t="shared" si="70"/>
        <v>YES</v>
      </c>
      <c r="I271" s="476">
        <f t="shared" si="76"/>
        <v>0</v>
      </c>
      <c r="J271" s="476" t="b">
        <f t="shared" si="71"/>
        <v>0</v>
      </c>
      <c r="K271" s="476">
        <f t="shared" si="72"/>
        <v>0</v>
      </c>
      <c r="L271" s="476">
        <f t="shared" si="73"/>
        <v>0</v>
      </c>
      <c r="M271" s="475">
        <f>(IF(H271=("Yes"), (L271*(C265/12)), E271))</f>
        <v>0</v>
      </c>
      <c r="N271" s="1065"/>
      <c r="O271" s="1050"/>
      <c r="P271" s="474">
        <f t="shared" si="74"/>
        <v>0</v>
      </c>
      <c r="Q271" s="1053"/>
    </row>
    <row r="272" spans="1:17" s="22" customFormat="1" ht="20.100000000000001" hidden="1" customHeight="1" thickBot="1" x14ac:dyDescent="0.3">
      <c r="A272" s="1057"/>
      <c r="B272" s="1060"/>
      <c r="C272" s="1063"/>
      <c r="D272" s="495"/>
      <c r="E272" s="494"/>
      <c r="F272" s="493" t="str">
        <f>+IF(C265&gt;0,E272/(C265/12),"NA")</f>
        <v>NA</v>
      </c>
      <c r="G272" s="492" t="str">
        <f>IF(H271="YES",(IF(C265&gt;0,D271+(F272*30),("NA"))),(IF(C265&gt;0,G271+(F272*30),("NA"))))</f>
        <v>NA</v>
      </c>
      <c r="H272" s="490" t="str">
        <f t="shared" si="70"/>
        <v>YES</v>
      </c>
      <c r="I272" s="491">
        <f t="shared" si="76"/>
        <v>0</v>
      </c>
      <c r="J272" s="491" t="b">
        <f t="shared" si="71"/>
        <v>0</v>
      </c>
      <c r="K272" s="491">
        <f t="shared" si="72"/>
        <v>0</v>
      </c>
      <c r="L272" s="491">
        <f t="shared" si="73"/>
        <v>0</v>
      </c>
      <c r="M272" s="490">
        <f>(IF(H272=("Yes"), (L272*(C265/12)), E272))</f>
        <v>0</v>
      </c>
      <c r="N272" s="1066"/>
      <c r="O272" s="1051"/>
      <c r="P272" s="489">
        <f t="shared" si="74"/>
        <v>0</v>
      </c>
      <c r="Q272" s="1054"/>
    </row>
    <row r="273" spans="1:17" s="22" customFormat="1" ht="20.100000000000001" customHeight="1" x14ac:dyDescent="0.25">
      <c r="A273" s="1055" t="s">
        <v>186</v>
      </c>
      <c r="B273" s="1058" t="s">
        <v>185</v>
      </c>
      <c r="C273" s="1061">
        <v>0</v>
      </c>
      <c r="D273" s="488"/>
      <c r="E273" s="487"/>
      <c r="F273" s="486" t="str">
        <f>+IF(C273&gt;0,E273/(C273/12),"NA")</f>
        <v>NA</v>
      </c>
      <c r="G273" s="485" t="str">
        <f>IF(C273&gt;0,+'Country and Date'!$C$8+(F273*30), ("NA"))</f>
        <v>NA</v>
      </c>
      <c r="H273" s="483" t="str">
        <f t="shared" si="70"/>
        <v>YES</v>
      </c>
      <c r="I273" s="484" t="e">
        <f>DATEDIF('Country and Date'!C8, D273, "d")</f>
        <v>#NUM!</v>
      </c>
      <c r="J273" s="484" t="b">
        <f t="shared" si="71"/>
        <v>1</v>
      </c>
      <c r="K273" s="484">
        <f t="shared" si="72"/>
        <v>0</v>
      </c>
      <c r="L273" s="484">
        <f t="shared" si="73"/>
        <v>0</v>
      </c>
      <c r="M273" s="483">
        <f>(IF(H273=("Yes"), (L273*(C273/12)), E273))</f>
        <v>0</v>
      </c>
      <c r="N273" s="1064">
        <f>(SUM(VALUE(M273)+VALUE(M274)+VALUE(M275)+VALUE(M276)+VALUE(M277)+VALUE(M278)+VALUE(M279)+VALUE(M280)))</f>
        <v>0</v>
      </c>
      <c r="O273" s="1049" t="str">
        <f>(+IF(C273&gt;0,N273/(C273/12),"NA"))</f>
        <v>NA</v>
      </c>
      <c r="P273" s="482">
        <f t="shared" si="74"/>
        <v>0</v>
      </c>
      <c r="Q273" s="1052">
        <f>SUM(P273:P280)</f>
        <v>0</v>
      </c>
    </row>
    <row r="274" spans="1:17" s="22" customFormat="1" ht="20.100000000000001" customHeight="1" x14ac:dyDescent="0.25">
      <c r="A274" s="1056"/>
      <c r="B274" s="1059"/>
      <c r="C274" s="1062"/>
      <c r="D274" s="480"/>
      <c r="E274" s="479"/>
      <c r="F274" s="478" t="str">
        <f>+IF(C273&gt;0,E274/(C273/12),"NA")</f>
        <v>NA</v>
      </c>
      <c r="G274" s="477" t="str">
        <f>IF(H273="YES",(IF(C273&gt;0,D273+(F274*30),("NA"))),(IF(C273&gt;0,G273+(F274*30),("NA"))))</f>
        <v>NA</v>
      </c>
      <c r="H274" s="475" t="str">
        <f t="shared" si="70"/>
        <v>YES</v>
      </c>
      <c r="I274" s="476">
        <f>IF(H273="YES",(DATEDIF(D273,D274,"d")),(DATEDIF(G273,D274,"d")))</f>
        <v>0</v>
      </c>
      <c r="J274" s="476" t="b">
        <f t="shared" si="71"/>
        <v>0</v>
      </c>
      <c r="K274" s="476">
        <f t="shared" si="72"/>
        <v>0</v>
      </c>
      <c r="L274" s="476">
        <f t="shared" si="73"/>
        <v>0</v>
      </c>
      <c r="M274" s="475">
        <f>(IF(H274=("Yes"), (L274*(C273/12)), E274))</f>
        <v>0</v>
      </c>
      <c r="N274" s="1065"/>
      <c r="O274" s="1050"/>
      <c r="P274" s="474">
        <f t="shared" si="74"/>
        <v>0</v>
      </c>
      <c r="Q274" s="1053"/>
    </row>
    <row r="275" spans="1:17" s="22" customFormat="1" ht="20.100000000000001" customHeight="1" x14ac:dyDescent="0.25">
      <c r="A275" s="1056"/>
      <c r="B275" s="1059"/>
      <c r="C275" s="1062"/>
      <c r="D275" s="480"/>
      <c r="E275" s="479"/>
      <c r="F275" s="478" t="str">
        <f>+IF(C273&gt;0,E275/(C273/12),"NA")</f>
        <v>NA</v>
      </c>
      <c r="G275" s="477" t="str">
        <f>IF(H274="YES",(IF(C273&gt;0,D274+(F275*30),("NA"))),(IF(C273&gt;0,G274+(F275*30),("NA"))))</f>
        <v>NA</v>
      </c>
      <c r="H275" s="475" t="str">
        <f t="shared" si="70"/>
        <v>YES</v>
      </c>
      <c r="I275" s="476">
        <f t="shared" ref="I275:I280" si="77">IF(H274="YES", (DATEDIF(D274, D275, "d")), (DATEDIF(G274,D275,"d")))</f>
        <v>0</v>
      </c>
      <c r="J275" s="476" t="b">
        <f t="shared" si="71"/>
        <v>0</v>
      </c>
      <c r="K275" s="476">
        <f t="shared" si="72"/>
        <v>0</v>
      </c>
      <c r="L275" s="476">
        <f t="shared" si="73"/>
        <v>0</v>
      </c>
      <c r="M275" s="475">
        <f>(IF(H275=("Yes"), (L275*(C273/12)), E275))</f>
        <v>0</v>
      </c>
      <c r="N275" s="1065"/>
      <c r="O275" s="1050"/>
      <c r="P275" s="474">
        <f t="shared" si="74"/>
        <v>0</v>
      </c>
      <c r="Q275" s="1053"/>
    </row>
    <row r="276" spans="1:17" s="22" customFormat="1" ht="20.100000000000001" customHeight="1" thickBot="1" x14ac:dyDescent="0.3">
      <c r="A276" s="1056"/>
      <c r="B276" s="1059"/>
      <c r="C276" s="1062"/>
      <c r="D276" s="480"/>
      <c r="E276" s="479"/>
      <c r="F276" s="478" t="str">
        <f>+IF(C273&gt;0,E276/(C273/12),"NA")</f>
        <v>NA</v>
      </c>
      <c r="G276" s="477" t="str">
        <f>IF(H275="YES",(IF(C273&gt;0,D275+(F276*30),("NA"))),(IF(C273&gt;0,G275+(F276*30),("NA"))))</f>
        <v>NA</v>
      </c>
      <c r="H276" s="475" t="str">
        <f t="shared" si="70"/>
        <v>YES</v>
      </c>
      <c r="I276" s="476">
        <f t="shared" si="77"/>
        <v>0</v>
      </c>
      <c r="J276" s="476" t="b">
        <f t="shared" si="71"/>
        <v>0</v>
      </c>
      <c r="K276" s="476">
        <f t="shared" si="72"/>
        <v>0</v>
      </c>
      <c r="L276" s="476">
        <f t="shared" si="73"/>
        <v>0</v>
      </c>
      <c r="M276" s="468">
        <f>(IF(H276=("Yes"), (L276*(C273/12)), E276))</f>
        <v>0</v>
      </c>
      <c r="N276" s="1065"/>
      <c r="O276" s="1050"/>
      <c r="P276" s="474">
        <f t="shared" si="74"/>
        <v>0</v>
      </c>
      <c r="Q276" s="1053"/>
    </row>
    <row r="277" spans="1:17" s="22" customFormat="1" ht="20.100000000000001" hidden="1" customHeight="1" x14ac:dyDescent="0.25">
      <c r="A277" s="1056"/>
      <c r="B277" s="1059"/>
      <c r="C277" s="1062"/>
      <c r="D277" s="480"/>
      <c r="E277" s="479"/>
      <c r="F277" s="478" t="str">
        <f>+IF(C273&gt;0,E277/(C273/12),"NA")</f>
        <v>NA</v>
      </c>
      <c r="G277" s="477" t="str">
        <f>IF(H276="YES",(IF(C273&gt;0,D276+(F277*30),("NA"))),(IF(C273&gt;0,G276+(F277*30),("NA"))))</f>
        <v>NA</v>
      </c>
      <c r="H277" s="475" t="str">
        <f t="shared" si="70"/>
        <v>YES</v>
      </c>
      <c r="I277" s="476">
        <f t="shared" si="77"/>
        <v>0</v>
      </c>
      <c r="J277" s="476" t="b">
        <f t="shared" si="71"/>
        <v>0</v>
      </c>
      <c r="K277" s="476">
        <f t="shared" si="72"/>
        <v>0</v>
      </c>
      <c r="L277" s="476">
        <f t="shared" si="73"/>
        <v>0</v>
      </c>
      <c r="M277" s="481">
        <f>(IF(H277=("Yes"), (L277*(C273/12)), E277))</f>
        <v>0</v>
      </c>
      <c r="N277" s="1065"/>
      <c r="O277" s="1050"/>
      <c r="P277" s="474">
        <f t="shared" si="74"/>
        <v>0</v>
      </c>
      <c r="Q277" s="1053"/>
    </row>
    <row r="278" spans="1:17" s="22" customFormat="1" ht="20.100000000000001" hidden="1" customHeight="1" x14ac:dyDescent="0.25">
      <c r="A278" s="1056"/>
      <c r="B278" s="1059"/>
      <c r="C278" s="1062"/>
      <c r="D278" s="480"/>
      <c r="E278" s="479"/>
      <c r="F278" s="478" t="str">
        <f>+IF(C273&gt;0,E278/(C273/12),"NA")</f>
        <v>NA</v>
      </c>
      <c r="G278" s="477" t="str">
        <f>IF(H277="YES",(IF(C273&gt;0,D277+(F278*30),("NA"))),(IF(C273&gt;0,G277+(F278*30),("NA"))))</f>
        <v>NA</v>
      </c>
      <c r="H278" s="475" t="str">
        <f t="shared" si="70"/>
        <v>YES</v>
      </c>
      <c r="I278" s="476">
        <f t="shared" si="77"/>
        <v>0</v>
      </c>
      <c r="J278" s="476" t="b">
        <f t="shared" si="71"/>
        <v>0</v>
      </c>
      <c r="K278" s="476">
        <f t="shared" si="72"/>
        <v>0</v>
      </c>
      <c r="L278" s="476">
        <f t="shared" si="73"/>
        <v>0</v>
      </c>
      <c r="M278" s="475">
        <f>(IF(H278=("Yes"), (L278*(C273/12)), E278))</f>
        <v>0</v>
      </c>
      <c r="N278" s="1065"/>
      <c r="O278" s="1050"/>
      <c r="P278" s="474">
        <f t="shared" si="74"/>
        <v>0</v>
      </c>
      <c r="Q278" s="1053"/>
    </row>
    <row r="279" spans="1:17" s="22" customFormat="1" ht="20.100000000000001" hidden="1" customHeight="1" x14ac:dyDescent="0.25">
      <c r="A279" s="1056"/>
      <c r="B279" s="1059"/>
      <c r="C279" s="1062"/>
      <c r="D279" s="480"/>
      <c r="E279" s="479"/>
      <c r="F279" s="478" t="str">
        <f>+IF(C273&gt;0,E279/(C273/12),"NA")</f>
        <v>NA</v>
      </c>
      <c r="G279" s="477" t="str">
        <f>IF(H278="YES",(IF(C273&gt;0,D278+(F279*30),("NA"))),(IF(C273&gt;0,G278+(F279*30),("NA"))))</f>
        <v>NA</v>
      </c>
      <c r="H279" s="475" t="str">
        <f t="shared" si="70"/>
        <v>YES</v>
      </c>
      <c r="I279" s="476">
        <f t="shared" si="77"/>
        <v>0</v>
      </c>
      <c r="J279" s="476" t="b">
        <f t="shared" si="71"/>
        <v>0</v>
      </c>
      <c r="K279" s="476">
        <f t="shared" si="72"/>
        <v>0</v>
      </c>
      <c r="L279" s="476">
        <f t="shared" si="73"/>
        <v>0</v>
      </c>
      <c r="M279" s="475">
        <f>(IF(H279=("Yes"), (L279*(C273/12)), E279))</f>
        <v>0</v>
      </c>
      <c r="N279" s="1065"/>
      <c r="O279" s="1050"/>
      <c r="P279" s="474">
        <f t="shared" si="74"/>
        <v>0</v>
      </c>
      <c r="Q279" s="1053"/>
    </row>
    <row r="280" spans="1:17" s="22" customFormat="1" ht="20.100000000000001" hidden="1" customHeight="1" thickBot="1" x14ac:dyDescent="0.3">
      <c r="A280" s="1134"/>
      <c r="B280" s="1135"/>
      <c r="C280" s="1136"/>
      <c r="D280" s="473"/>
      <c r="E280" s="472"/>
      <c r="F280" s="471" t="str">
        <f>+IF(C273&gt;0,E280/(C273/12),"NA")</f>
        <v>NA</v>
      </c>
      <c r="G280" s="470" t="str">
        <f>IF(H279="YES",(IF(C273&gt;0,D279+(F280*30),("NA"))),(IF(C273&gt;0,G279+(F280*30),("NA"))))</f>
        <v>NA</v>
      </c>
      <c r="H280" s="468" t="str">
        <f t="shared" si="70"/>
        <v>YES</v>
      </c>
      <c r="I280" s="469">
        <f t="shared" si="77"/>
        <v>0</v>
      </c>
      <c r="J280" s="469" t="b">
        <f t="shared" si="71"/>
        <v>0</v>
      </c>
      <c r="K280" s="469">
        <f t="shared" si="72"/>
        <v>0</v>
      </c>
      <c r="L280" s="469">
        <f t="shared" si="73"/>
        <v>0</v>
      </c>
      <c r="M280" s="468">
        <f>(IF(H280=("Yes"), (L280*(C273/12)), E280))</f>
        <v>0</v>
      </c>
      <c r="N280" s="1130"/>
      <c r="O280" s="1131"/>
      <c r="P280" s="467">
        <f t="shared" si="74"/>
        <v>0</v>
      </c>
      <c r="Q280" s="1132"/>
    </row>
    <row r="281" spans="1:17" s="19" customFormat="1" ht="16.5" thickTop="1" x14ac:dyDescent="0.25">
      <c r="A281" s="431"/>
      <c r="B281" s="466"/>
      <c r="C281" s="431"/>
      <c r="D281" s="431"/>
      <c r="E281" s="431"/>
      <c r="F281" s="202"/>
      <c r="G281" s="202"/>
      <c r="H281" s="202"/>
      <c r="I281" s="202"/>
      <c r="J281" s="202"/>
      <c r="K281" s="202"/>
      <c r="L281" s="202"/>
      <c r="M281" s="202"/>
      <c r="N281" s="431"/>
      <c r="O281" s="431"/>
      <c r="P281" s="431"/>
      <c r="Q281" s="431"/>
    </row>
    <row r="282" spans="1:17" s="19" customFormat="1" x14ac:dyDescent="0.25">
      <c r="A282" s="202"/>
      <c r="B282" s="465"/>
      <c r="C282" s="202"/>
      <c r="D282" s="202"/>
      <c r="E282" s="202"/>
      <c r="F282" s="202"/>
      <c r="G282" s="202"/>
      <c r="H282" s="202"/>
      <c r="I282" s="202"/>
      <c r="J282" s="202"/>
      <c r="K282" s="202"/>
      <c r="L282" s="202"/>
      <c r="M282" s="202"/>
      <c r="N282" s="202"/>
      <c r="O282" s="202"/>
      <c r="P282" s="202"/>
      <c r="Q282" s="202"/>
    </row>
    <row r="283" spans="1:17" x14ac:dyDescent="0.25">
      <c r="A283" s="463"/>
      <c r="B283" s="464"/>
      <c r="C283" s="463"/>
      <c r="D283" s="463"/>
      <c r="E283" s="463"/>
      <c r="F283" s="463"/>
      <c r="G283" s="463"/>
      <c r="H283" s="463"/>
      <c r="I283" s="463"/>
      <c r="J283" s="463"/>
      <c r="K283" s="463"/>
      <c r="L283" s="463"/>
      <c r="M283" s="463"/>
      <c r="N283" s="463"/>
      <c r="O283" s="463"/>
      <c r="P283" s="463"/>
      <c r="Q283" s="463"/>
    </row>
    <row r="284" spans="1:17" x14ac:dyDescent="0.25">
      <c r="A284" s="463"/>
      <c r="B284" s="464"/>
      <c r="C284" s="463"/>
      <c r="D284" s="463"/>
      <c r="E284" s="463"/>
      <c r="F284" s="463"/>
      <c r="G284" s="463"/>
      <c r="H284" s="463"/>
      <c r="I284" s="463"/>
      <c r="J284" s="463"/>
      <c r="K284" s="463"/>
      <c r="L284" s="463"/>
      <c r="M284" s="463"/>
      <c r="N284" s="463"/>
      <c r="O284" s="463"/>
      <c r="P284" s="463"/>
      <c r="Q284" s="463"/>
    </row>
    <row r="285" spans="1:17" x14ac:dyDescent="0.25">
      <c r="A285" s="463"/>
      <c r="B285" s="464"/>
      <c r="C285" s="463"/>
      <c r="D285" s="463"/>
      <c r="E285" s="463"/>
      <c r="F285" s="463"/>
      <c r="G285" s="463"/>
      <c r="H285" s="463"/>
      <c r="I285" s="463"/>
      <c r="J285" s="463"/>
      <c r="K285" s="463"/>
      <c r="L285" s="463"/>
      <c r="M285" s="463"/>
      <c r="N285" s="463"/>
      <c r="O285" s="463"/>
      <c r="P285" s="463"/>
      <c r="Q285" s="463"/>
    </row>
    <row r="286" spans="1:17" x14ac:dyDescent="0.25">
      <c r="A286" s="463"/>
      <c r="B286" s="464"/>
      <c r="C286" s="463"/>
      <c r="D286" s="463"/>
      <c r="E286" s="463"/>
      <c r="F286" s="463"/>
      <c r="G286" s="463"/>
      <c r="H286" s="463"/>
      <c r="I286" s="463"/>
      <c r="J286" s="463"/>
      <c r="K286" s="463"/>
      <c r="L286" s="463"/>
      <c r="M286" s="463"/>
      <c r="N286" s="463"/>
      <c r="O286" s="463"/>
      <c r="P286" s="463"/>
      <c r="Q286" s="463"/>
    </row>
    <row r="287" spans="1:17" x14ac:dyDescent="0.25">
      <c r="A287" s="463"/>
      <c r="B287" s="464"/>
      <c r="C287" s="463"/>
      <c r="D287" s="463"/>
      <c r="E287" s="463"/>
      <c r="F287" s="463"/>
      <c r="G287" s="463"/>
      <c r="H287" s="463"/>
      <c r="I287" s="463"/>
      <c r="J287" s="463"/>
      <c r="K287" s="463"/>
      <c r="L287" s="463"/>
      <c r="M287" s="463"/>
      <c r="N287" s="463"/>
      <c r="O287" s="463"/>
      <c r="P287" s="463"/>
      <c r="Q287" s="463"/>
    </row>
  </sheetData>
  <sheetProtection password="CDE6" sheet="1" formatCells="0" formatColumns="0" formatRows="0"/>
  <protectedRanges>
    <protectedRange password="CDE6" sqref="F223:Q280 F51:Q222 F9:Q42 F43:Q50" name="Rational Calc Formulas"/>
  </protectedRanges>
  <mergeCells count="172">
    <mergeCell ref="A273:A280"/>
    <mergeCell ref="B273:B280"/>
    <mergeCell ref="C273:C280"/>
    <mergeCell ref="A257:A264"/>
    <mergeCell ref="B257:B264"/>
    <mergeCell ref="C257:C264"/>
    <mergeCell ref="A265:A272"/>
    <mergeCell ref="B265:B272"/>
    <mergeCell ref="C265:C272"/>
    <mergeCell ref="N273:N280"/>
    <mergeCell ref="Q249:Q256"/>
    <mergeCell ref="O257:O264"/>
    <mergeCell ref="Q257:Q264"/>
    <mergeCell ref="O273:O280"/>
    <mergeCell ref="Q273:Q280"/>
    <mergeCell ref="O265:O272"/>
    <mergeCell ref="Q265:Q272"/>
    <mergeCell ref="O249:O256"/>
    <mergeCell ref="N257:N264"/>
    <mergeCell ref="A183:A190"/>
    <mergeCell ref="C183:C190"/>
    <mergeCell ref="A249:A256"/>
    <mergeCell ref="B249:B256"/>
    <mergeCell ref="C249:C256"/>
    <mergeCell ref="N249:N256"/>
    <mergeCell ref="N183:N190"/>
    <mergeCell ref="A191:A198"/>
    <mergeCell ref="A224:C224"/>
    <mergeCell ref="N27:N34"/>
    <mergeCell ref="B35:B42"/>
    <mergeCell ref="C35:C42"/>
    <mergeCell ref="B183:B190"/>
    <mergeCell ref="N265:N272"/>
    <mergeCell ref="O183:O190"/>
    <mergeCell ref="O35:O42"/>
    <mergeCell ref="O43:O50"/>
    <mergeCell ref="N43:N50"/>
    <mergeCell ref="O53:O60"/>
    <mergeCell ref="Q183:Q190"/>
    <mergeCell ref="B11:B18"/>
    <mergeCell ref="C11:C18"/>
    <mergeCell ref="N11:N18"/>
    <mergeCell ref="B27:B34"/>
    <mergeCell ref="C27:C34"/>
    <mergeCell ref="A4:Q4"/>
    <mergeCell ref="A5:Q5"/>
    <mergeCell ref="A11:A18"/>
    <mergeCell ref="J9:K9"/>
    <mergeCell ref="Q11:Q18"/>
    <mergeCell ref="Q53:Q60"/>
    <mergeCell ref="Q43:Q50"/>
    <mergeCell ref="A53:A60"/>
    <mergeCell ref="O11:O18"/>
    <mergeCell ref="O27:O34"/>
    <mergeCell ref="O61:O68"/>
    <mergeCell ref="A19:A26"/>
    <mergeCell ref="B19:B26"/>
    <mergeCell ref="C19:C26"/>
    <mergeCell ref="B53:B60"/>
    <mergeCell ref="A43:A50"/>
    <mergeCell ref="B43:B50"/>
    <mergeCell ref="C53:C60"/>
    <mergeCell ref="N53:N60"/>
    <mergeCell ref="C43:C50"/>
    <mergeCell ref="Q69:Q82"/>
    <mergeCell ref="C61:C68"/>
    <mergeCell ref="Q19:Q26"/>
    <mergeCell ref="A27:A34"/>
    <mergeCell ref="A35:A42"/>
    <mergeCell ref="N35:N42"/>
    <mergeCell ref="Q27:Q34"/>
    <mergeCell ref="N19:N26"/>
    <mergeCell ref="N61:N68"/>
    <mergeCell ref="O19:O26"/>
    <mergeCell ref="Q97:Q104"/>
    <mergeCell ref="A83:A96"/>
    <mergeCell ref="B61:B68"/>
    <mergeCell ref="N83:N96"/>
    <mergeCell ref="Q61:Q68"/>
    <mergeCell ref="A69:A82"/>
    <mergeCell ref="B69:B82"/>
    <mergeCell ref="C69:C82"/>
    <mergeCell ref="N69:N82"/>
    <mergeCell ref="O69:O82"/>
    <mergeCell ref="A61:A68"/>
    <mergeCell ref="B83:B96"/>
    <mergeCell ref="C83:C96"/>
    <mergeCell ref="Q105:Q118"/>
    <mergeCell ref="Q83:Q96"/>
    <mergeCell ref="A97:A104"/>
    <mergeCell ref="B97:B104"/>
    <mergeCell ref="C97:C104"/>
    <mergeCell ref="N97:N104"/>
    <mergeCell ref="O97:O104"/>
    <mergeCell ref="A105:A118"/>
    <mergeCell ref="N155:N168"/>
    <mergeCell ref="O127:O140"/>
    <mergeCell ref="B105:B118"/>
    <mergeCell ref="C105:C118"/>
    <mergeCell ref="B127:B140"/>
    <mergeCell ref="C127:C140"/>
    <mergeCell ref="A127:A140"/>
    <mergeCell ref="A119:A126"/>
    <mergeCell ref="N127:N140"/>
    <mergeCell ref="O105:O118"/>
    <mergeCell ref="N105:N118"/>
    <mergeCell ref="A155:A168"/>
    <mergeCell ref="B155:B168"/>
    <mergeCell ref="C155:C168"/>
    <mergeCell ref="O119:O126"/>
    <mergeCell ref="B119:B126"/>
    <mergeCell ref="C119:C126"/>
    <mergeCell ref="N119:N126"/>
    <mergeCell ref="A141:A154"/>
    <mergeCell ref="A169:A182"/>
    <mergeCell ref="B169:B182"/>
    <mergeCell ref="C169:C182"/>
    <mergeCell ref="N169:N182"/>
    <mergeCell ref="B141:B154"/>
    <mergeCell ref="C141:C154"/>
    <mergeCell ref="N141:N154"/>
    <mergeCell ref="B191:B198"/>
    <mergeCell ref="O191:O198"/>
    <mergeCell ref="Q191:Q198"/>
    <mergeCell ref="O199:O206"/>
    <mergeCell ref="Q199:Q206"/>
    <mergeCell ref="C191:C198"/>
    <mergeCell ref="N191:N198"/>
    <mergeCell ref="C199:C206"/>
    <mergeCell ref="N199:N206"/>
    <mergeCell ref="Q35:Q42"/>
    <mergeCell ref="O155:O168"/>
    <mergeCell ref="Q155:Q168"/>
    <mergeCell ref="O169:O182"/>
    <mergeCell ref="Q169:Q182"/>
    <mergeCell ref="O83:O96"/>
    <mergeCell ref="Q127:Q140"/>
    <mergeCell ref="Q119:Q126"/>
    <mergeCell ref="Q141:Q154"/>
    <mergeCell ref="O141:O154"/>
    <mergeCell ref="A199:A206"/>
    <mergeCell ref="A215:A222"/>
    <mergeCell ref="B215:B222"/>
    <mergeCell ref="C215:C222"/>
    <mergeCell ref="B199:B206"/>
    <mergeCell ref="O207:O214"/>
    <mergeCell ref="O233:O240"/>
    <mergeCell ref="Q233:Q240"/>
    <mergeCell ref="O225:O232"/>
    <mergeCell ref="Q225:Q232"/>
    <mergeCell ref="N215:N222"/>
    <mergeCell ref="A207:A214"/>
    <mergeCell ref="B207:B214"/>
    <mergeCell ref="C207:C214"/>
    <mergeCell ref="N207:N214"/>
    <mergeCell ref="Q207:Q214"/>
    <mergeCell ref="A225:A232"/>
    <mergeCell ref="B225:B232"/>
    <mergeCell ref="C225:C232"/>
    <mergeCell ref="N225:N232"/>
    <mergeCell ref="O215:O222"/>
    <mergeCell ref="Q215:Q222"/>
    <mergeCell ref="O241:O248"/>
    <mergeCell ref="Q241:Q248"/>
    <mergeCell ref="A233:A240"/>
    <mergeCell ref="B233:B240"/>
    <mergeCell ref="A241:A248"/>
    <mergeCell ref="B241:B248"/>
    <mergeCell ref="C241:C248"/>
    <mergeCell ref="N241:N248"/>
    <mergeCell ref="C233:C240"/>
    <mergeCell ref="N233:N240"/>
  </mergeCells>
  <phoneticPr fontId="42" type="noConversion"/>
  <pageMargins left="0.5" right="0.3" top="0.51" bottom="0.5" header="0.36" footer="0.28000000000000003"/>
  <pageSetup paperSize="9" scale="44" fitToHeight="0" orientation="portrait" cellComments="asDisplayed" r:id="rId1"/>
  <headerFooter alignWithMargins="0">
    <oddFooter>&amp;C&amp;10Page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V82"/>
  <sheetViews>
    <sheetView tabSelected="1" zoomScale="85" workbookViewId="0">
      <pane xSplit="1" ySplit="4" topLeftCell="B12" activePane="bottomRight" state="frozen"/>
      <selection activeCell="B7" sqref="B7"/>
      <selection pane="topRight" activeCell="B7" sqref="B7"/>
      <selection pane="bottomLeft" activeCell="B7" sqref="B7"/>
      <selection pane="bottomRight" activeCell="D31" sqref="D31"/>
    </sheetView>
  </sheetViews>
  <sheetFormatPr defaultColWidth="8.85546875" defaultRowHeight="15.75" x14ac:dyDescent="0.25"/>
  <cols>
    <col min="1" max="1" width="33.7109375" style="1" customWidth="1"/>
    <col min="2" max="2" width="51.85546875" style="462" customWidth="1"/>
    <col min="3" max="3" width="14.7109375" style="1" customWidth="1"/>
    <col min="4" max="4" width="11" style="1" customWidth="1"/>
    <col min="5" max="5" width="12.140625" style="1" customWidth="1"/>
    <col min="6" max="6" width="12.7109375" style="1" customWidth="1"/>
    <col min="7" max="7" width="12.85546875" style="1" customWidth="1"/>
    <col min="8" max="8" width="12.28515625" style="1" customWidth="1"/>
    <col min="9" max="10" width="15" style="1" hidden="1" customWidth="1"/>
    <col min="11" max="11" width="15" style="1" customWidth="1"/>
    <col min="12" max="12" width="17.28515625" style="1" customWidth="1"/>
    <col min="13" max="13" width="13.85546875" style="1" customWidth="1"/>
    <col min="14" max="14" width="15" style="1" customWidth="1"/>
    <col min="15" max="15" width="11.85546875" style="1" customWidth="1"/>
    <col min="16" max="16" width="13" style="1" customWidth="1"/>
    <col min="17" max="17" width="8.85546875" style="1" customWidth="1"/>
    <col min="18" max="18" width="10" style="1" hidden="1" customWidth="1"/>
    <col min="19" max="19" width="11.7109375" style="1" customWidth="1"/>
    <col min="20" max="20" width="12.42578125" style="1" customWidth="1"/>
    <col min="21" max="16384" width="8.85546875" style="1"/>
  </cols>
  <sheetData>
    <row r="1" spans="1:22" s="19" customFormat="1" ht="22.5" customHeight="1" x14ac:dyDescent="0.3">
      <c r="A1" s="553" t="s">
        <v>263</v>
      </c>
      <c r="B1" s="607"/>
      <c r="C1" s="1137"/>
      <c r="D1" s="1138"/>
      <c r="E1" s="1138"/>
      <c r="F1" s="1138"/>
      <c r="G1" s="1138"/>
      <c r="H1" s="1138"/>
      <c r="I1" s="1138"/>
      <c r="J1" s="1138"/>
      <c r="K1" s="1138"/>
      <c r="L1" s="1138"/>
      <c r="M1" s="1138"/>
      <c r="N1" s="1138"/>
      <c r="O1" s="1138"/>
      <c r="P1" s="1138"/>
      <c r="Q1" s="202"/>
      <c r="R1" s="290" t="s">
        <v>262</v>
      </c>
      <c r="T1" s="202"/>
      <c r="U1" s="202"/>
      <c r="V1" s="202"/>
    </row>
    <row r="2" spans="1:22" s="19" customFormat="1" ht="15.75" customHeight="1" x14ac:dyDescent="0.25">
      <c r="A2" s="202"/>
      <c r="B2" s="607"/>
      <c r="C2" s="1139"/>
      <c r="D2" s="1138"/>
      <c r="E2" s="1138"/>
      <c r="F2" s="1138"/>
      <c r="G2" s="1138"/>
      <c r="H2" s="1138"/>
      <c r="I2" s="1138"/>
      <c r="J2" s="1138"/>
      <c r="K2" s="1138"/>
      <c r="L2" s="1138"/>
      <c r="M2" s="1138"/>
      <c r="N2" s="1138"/>
      <c r="O2" s="1138"/>
      <c r="P2" s="1138"/>
      <c r="Q2" s="202"/>
      <c r="R2" s="290" t="s">
        <v>261</v>
      </c>
      <c r="T2" s="202"/>
      <c r="U2" s="202"/>
      <c r="V2" s="202"/>
    </row>
    <row r="3" spans="1:22" s="19" customFormat="1" ht="12.75" customHeight="1" thickBot="1" x14ac:dyDescent="0.3">
      <c r="A3" s="202"/>
      <c r="B3" s="607"/>
      <c r="C3" s="1139"/>
      <c r="D3" s="1138"/>
      <c r="E3" s="1138"/>
      <c r="F3" s="1138"/>
      <c r="G3" s="1138"/>
      <c r="H3" s="1138"/>
      <c r="I3" s="1138"/>
      <c r="J3" s="1138"/>
      <c r="K3" s="1138"/>
      <c r="L3" s="1138"/>
      <c r="M3" s="1138"/>
      <c r="N3" s="1138"/>
      <c r="O3" s="1138"/>
      <c r="P3" s="1138"/>
      <c r="Q3" s="202"/>
      <c r="R3" s="290"/>
      <c r="T3" s="202"/>
      <c r="U3" s="202"/>
      <c r="V3" s="202"/>
    </row>
    <row r="4" spans="1:22" s="19" customFormat="1" ht="81" customHeight="1" thickTop="1" thickBot="1" x14ac:dyDescent="0.3">
      <c r="A4" s="606"/>
      <c r="B4" s="543" t="s">
        <v>230</v>
      </c>
      <c r="C4" s="543" t="s">
        <v>229</v>
      </c>
      <c r="D4" s="543" t="s">
        <v>260</v>
      </c>
      <c r="E4" s="543" t="s">
        <v>259</v>
      </c>
      <c r="F4" s="543" t="s">
        <v>258</v>
      </c>
      <c r="G4" s="543" t="s">
        <v>257</v>
      </c>
      <c r="H4" s="543" t="s">
        <v>256</v>
      </c>
      <c r="I4" s="1125" t="s">
        <v>255</v>
      </c>
      <c r="J4" s="1126"/>
      <c r="K4" s="543" t="s">
        <v>254</v>
      </c>
      <c r="L4" s="543" t="s">
        <v>253</v>
      </c>
      <c r="M4" s="543" t="s">
        <v>252</v>
      </c>
      <c r="N4" s="543" t="s">
        <v>251</v>
      </c>
      <c r="O4" s="543" t="s">
        <v>250</v>
      </c>
      <c r="P4" s="605" t="s">
        <v>249</v>
      </c>
      <c r="Q4" s="202"/>
      <c r="R4" s="202"/>
      <c r="S4" s="202"/>
      <c r="T4" s="202"/>
      <c r="U4" s="202"/>
      <c r="V4" s="202"/>
    </row>
    <row r="5" spans="1:22" s="22" customFormat="1" ht="30" customHeight="1" thickTop="1" thickBot="1" x14ac:dyDescent="0.3">
      <c r="A5" s="540" t="s">
        <v>215</v>
      </c>
      <c r="B5" s="604"/>
      <c r="C5" s="604"/>
      <c r="D5" s="604"/>
      <c r="E5" s="604"/>
      <c r="F5" s="604"/>
      <c r="G5" s="604"/>
      <c r="H5" s="604"/>
      <c r="I5" s="604"/>
      <c r="J5" s="604"/>
      <c r="K5" s="604"/>
      <c r="L5" s="604"/>
      <c r="M5" s="604"/>
      <c r="N5" s="604"/>
      <c r="O5" s="604"/>
      <c r="P5" s="604"/>
      <c r="Q5" s="337"/>
      <c r="R5" s="337"/>
      <c r="S5" s="337"/>
      <c r="T5" s="337"/>
      <c r="U5" s="337"/>
      <c r="V5" s="337"/>
    </row>
    <row r="6" spans="1:22" s="22" customFormat="1" ht="30" customHeight="1" thickTop="1" thickBot="1" x14ac:dyDescent="0.3">
      <c r="A6" s="585" t="s">
        <v>214</v>
      </c>
      <c r="B6" s="603" t="s">
        <v>44</v>
      </c>
      <c r="C6" s="578">
        <f>'Dosages Adult'!D21+'Dosages Adult'!E21</f>
        <v>0</v>
      </c>
      <c r="D6" s="583">
        <v>1</v>
      </c>
      <c r="E6" s="582">
        <v>8</v>
      </c>
      <c r="F6" s="579" t="str">
        <f>IF(C6&gt;0,+'Country and Date'!$C$8+(E6*30), ("NA"))</f>
        <v>NA</v>
      </c>
      <c r="G6" s="578">
        <f>C6/12*E6</f>
        <v>0</v>
      </c>
      <c r="H6" s="571">
        <f>('Useable Stock Level Calc'!N11)</f>
        <v>0</v>
      </c>
      <c r="I6" s="571" t="e">
        <f>(H6/(C6/12))</f>
        <v>#DIV/0!</v>
      </c>
      <c r="J6" s="571" t="b">
        <f>ISERROR(I6)</f>
        <v>1</v>
      </c>
      <c r="K6" s="571">
        <f>IF(J6=TRUE, 0, (H6/(C6/12)))</f>
        <v>0</v>
      </c>
      <c r="L6" s="602"/>
      <c r="M6" s="580">
        <f>IF((VALUE(H6))&gt;G6,0,G6-(VALUE(H6)))</f>
        <v>0</v>
      </c>
      <c r="N6" s="579" t="str">
        <f>IF(M6&gt;0,(+'Country and Date'!$C$8+(I6*30)),("NA"))</f>
        <v>NA</v>
      </c>
      <c r="O6" s="578">
        <f>(IF((C6+(D6*C6)+G6-H6-L6-M6)&gt;0,C6+(D6*C6)+G6-H6-L6-M6,0))</f>
        <v>0</v>
      </c>
      <c r="P6" s="577">
        <f>+O6+M6</f>
        <v>0</v>
      </c>
      <c r="Q6" s="337"/>
      <c r="R6" s="337"/>
      <c r="S6" s="337"/>
      <c r="T6" s="337"/>
      <c r="U6" s="337"/>
      <c r="V6" s="337"/>
    </row>
    <row r="7" spans="1:22" s="19" customFormat="1" ht="30" customHeight="1" thickBot="1" x14ac:dyDescent="0.3">
      <c r="A7" s="601" t="s">
        <v>213</v>
      </c>
      <c r="B7" s="600" t="s">
        <v>212</v>
      </c>
      <c r="C7" s="558">
        <f>+'Dosages Adult'!D22+'Dosages Adult'!E22</f>
        <v>0</v>
      </c>
      <c r="D7" s="564">
        <v>1</v>
      </c>
      <c r="E7" s="563">
        <v>8</v>
      </c>
      <c r="F7" s="559" t="str">
        <f>IF(C7&gt;0,+'Country and Date'!$C$8+(E7*30), ("NA"))</f>
        <v>NA</v>
      </c>
      <c r="G7" s="558">
        <f>C7/12*E7</f>
        <v>0</v>
      </c>
      <c r="H7" s="562">
        <f>('Useable Stock Level Calc'!N19)</f>
        <v>0</v>
      </c>
      <c r="I7" s="562" t="e">
        <f>(H7/(C7/12))</f>
        <v>#DIV/0!</v>
      </c>
      <c r="J7" s="562" t="b">
        <f>ISERROR(I7)</f>
        <v>1</v>
      </c>
      <c r="K7" s="562">
        <f>IF(J7=TRUE, 0, (H7/(C7/12)))</f>
        <v>0</v>
      </c>
      <c r="L7" s="599"/>
      <c r="M7" s="560">
        <f>IF((VALUE(H7))&gt;G7,0,G7-(VALUE(H7)))</f>
        <v>0</v>
      </c>
      <c r="N7" s="559" t="str">
        <f>IF(M7&gt;0,(+'Country and Date'!$C$8+(I7*30)),("NA"))</f>
        <v>NA</v>
      </c>
      <c r="O7" s="558">
        <f>(IF((C7+(D7*C7)+G7-H7-L7-M7)&gt;0,C7+(D7*C7)+G7-H7-L7-M7,0))</f>
        <v>0</v>
      </c>
      <c r="P7" s="557">
        <f>+O7+M7</f>
        <v>0</v>
      </c>
      <c r="Q7" s="202"/>
      <c r="R7" s="202"/>
      <c r="S7" s="202"/>
      <c r="T7" s="202"/>
      <c r="U7" s="202"/>
      <c r="V7" s="202"/>
    </row>
    <row r="8" spans="1:22" s="19" customFormat="1" ht="30" customHeight="1" thickBot="1" x14ac:dyDescent="0.3">
      <c r="A8" s="601" t="s">
        <v>211</v>
      </c>
      <c r="B8" s="600" t="s">
        <v>40</v>
      </c>
      <c r="C8" s="558">
        <f>+'Dosages Adult'!D23+'Dosages Adult'!E23</f>
        <v>0</v>
      </c>
      <c r="D8" s="564">
        <v>1</v>
      </c>
      <c r="E8" s="563">
        <v>8</v>
      </c>
      <c r="F8" s="559" t="str">
        <f>IF(C8&gt;0,+'Country and Date'!$C$8+(E8*30), ("NA"))</f>
        <v>NA</v>
      </c>
      <c r="G8" s="558">
        <f>C8/12*E8</f>
        <v>0</v>
      </c>
      <c r="H8" s="562">
        <f>('Useable Stock Level Calc'!N27)</f>
        <v>0</v>
      </c>
      <c r="I8" s="562" t="e">
        <f>(H8/(C8/12))</f>
        <v>#DIV/0!</v>
      </c>
      <c r="J8" s="562" t="b">
        <f>ISERROR(I8)</f>
        <v>1</v>
      </c>
      <c r="K8" s="562">
        <f>IF(J8=TRUE, 0, (H8/(C8/12)))</f>
        <v>0</v>
      </c>
      <c r="L8" s="599"/>
      <c r="M8" s="560">
        <f>IF((VALUE(H8))&gt;G8,0,G8-(VALUE(H8)))</f>
        <v>0</v>
      </c>
      <c r="N8" s="559" t="str">
        <f>IF(M8&gt;0,(+'Country and Date'!$C$8+(I8*30)),("NA"))</f>
        <v>NA</v>
      </c>
      <c r="O8" s="558">
        <f>(IF((C8+(D8*C8)+G8-H8-L8-M8)&gt;0,C8+(D8*C8)+G8-H8-L8-M8,0))</f>
        <v>0</v>
      </c>
      <c r="P8" s="557">
        <f>+O8+M8</f>
        <v>0</v>
      </c>
      <c r="Q8" s="202"/>
      <c r="R8" s="202"/>
      <c r="S8" s="202"/>
      <c r="T8" s="202"/>
      <c r="U8" s="202"/>
      <c r="V8" s="202"/>
    </row>
    <row r="9" spans="1:22" s="19" customFormat="1" ht="30" customHeight="1" thickBot="1" x14ac:dyDescent="0.3">
      <c r="A9" s="601" t="s">
        <v>210</v>
      </c>
      <c r="B9" s="600" t="s">
        <v>91</v>
      </c>
      <c r="C9" s="558">
        <f>+'Dosages Adult'!D27</f>
        <v>0</v>
      </c>
      <c r="D9" s="564">
        <v>1</v>
      </c>
      <c r="E9" s="563">
        <v>8</v>
      </c>
      <c r="F9" s="559" t="str">
        <f>IF(C9&gt;0,+'Country and Date'!$C$8+(E9*30), ("NA"))</f>
        <v>NA</v>
      </c>
      <c r="G9" s="558">
        <f>C9/12*E9</f>
        <v>0</v>
      </c>
      <c r="H9" s="562">
        <f>('Useable Stock Level Calc'!N35)</f>
        <v>0</v>
      </c>
      <c r="I9" s="562" t="e">
        <f>(H9/(C9/12))</f>
        <v>#DIV/0!</v>
      </c>
      <c r="J9" s="562" t="b">
        <f>ISERROR(I9)</f>
        <v>1</v>
      </c>
      <c r="K9" s="562">
        <f>IF(J9=TRUE, 0, (H9/(C9/12)))</f>
        <v>0</v>
      </c>
      <c r="L9" s="599"/>
      <c r="M9" s="560">
        <f>IF((VALUE(H9))&gt;G9,0,G9-(VALUE(H9)))</f>
        <v>0</v>
      </c>
      <c r="N9" s="559" t="str">
        <f>IF(M9&gt;0,(+'Country and Date'!$C$8+(I9*30)),("NA"))</f>
        <v>NA</v>
      </c>
      <c r="O9" s="558">
        <f>(IF((C9+(D9*C9)+G9-H9-L9-M9)&gt;0,C9+(D9*C9)+G9-H9-L9-M9,0))</f>
        <v>0</v>
      </c>
      <c r="P9" s="557">
        <f>+O9+M9</f>
        <v>0</v>
      </c>
      <c r="Q9" s="202"/>
      <c r="R9" s="202"/>
      <c r="S9" s="202"/>
      <c r="T9" s="202"/>
      <c r="U9" s="202"/>
      <c r="V9" s="202"/>
    </row>
    <row r="10" spans="1:22" s="19" customFormat="1" ht="30" customHeight="1" thickBot="1" x14ac:dyDescent="0.3">
      <c r="A10" s="598" t="s">
        <v>208</v>
      </c>
      <c r="B10" s="597" t="s">
        <v>88</v>
      </c>
      <c r="C10" s="526">
        <f>+'Dosages Adult'!D28</f>
        <v>0</v>
      </c>
      <c r="D10" s="573">
        <v>1</v>
      </c>
      <c r="E10" s="572">
        <v>8</v>
      </c>
      <c r="F10" s="568" t="str">
        <f>IF(C10&gt;0,+'Country and Date'!$C$8+(E10*30), ("NA"))</f>
        <v>NA</v>
      </c>
      <c r="G10" s="526">
        <f>C10/12*E10</f>
        <v>0</v>
      </c>
      <c r="H10" s="570">
        <f>('Useable Stock Level Calc'!N43)</f>
        <v>0</v>
      </c>
      <c r="I10" s="570" t="e">
        <f>(H10/(C10/12))</f>
        <v>#DIV/0!</v>
      </c>
      <c r="J10" s="570" t="b">
        <f>ISERROR(I10)</f>
        <v>1</v>
      </c>
      <c r="K10" s="570">
        <f>IF(J10=TRUE, 0, (H10/(C10/12)))</f>
        <v>0</v>
      </c>
      <c r="L10" s="596"/>
      <c r="M10" s="519">
        <f>IF((VALUE(H10))&gt;G10,0,G10-(VALUE(H10)))</f>
        <v>0</v>
      </c>
      <c r="N10" s="568" t="str">
        <f>IF(M10&gt;0,(+'Country and Date'!$C$8+(I10*30)),("NA"))</f>
        <v>NA</v>
      </c>
      <c r="O10" s="526">
        <f>(IF((C10+(D10*C10)+G10-H10-L10-M10)&gt;0,C10+(D10*C10)+G10-H10-L10-M10,0))</f>
        <v>0</v>
      </c>
      <c r="P10" s="567">
        <f>+O10+M10</f>
        <v>0</v>
      </c>
      <c r="Q10" s="202"/>
      <c r="R10" s="202"/>
      <c r="S10" s="202"/>
      <c r="T10" s="202"/>
      <c r="U10" s="202"/>
      <c r="V10" s="202"/>
    </row>
    <row r="11" spans="1:22" s="19" customFormat="1" ht="30" customHeight="1" x14ac:dyDescent="0.25">
      <c r="A11" s="595"/>
      <c r="B11" s="594"/>
      <c r="C11" s="588"/>
      <c r="D11" s="593"/>
      <c r="E11" s="592"/>
      <c r="F11" s="589"/>
      <c r="G11" s="588"/>
      <c r="H11" s="591"/>
      <c r="I11" s="591"/>
      <c r="J11" s="591"/>
      <c r="K11" s="591"/>
      <c r="L11" s="590"/>
      <c r="M11" s="588"/>
      <c r="N11" s="589"/>
      <c r="O11" s="588"/>
      <c r="P11" s="588"/>
      <c r="Q11" s="202"/>
      <c r="R11" s="202"/>
      <c r="S11" s="202"/>
      <c r="T11" s="202"/>
      <c r="U11" s="202"/>
      <c r="V11" s="202"/>
    </row>
    <row r="12" spans="1:22" s="19" customFormat="1" ht="30" customHeight="1" thickBot="1" x14ac:dyDescent="0.3">
      <c r="A12" s="586" t="s">
        <v>206</v>
      </c>
      <c r="B12" s="586"/>
      <c r="C12" s="586"/>
      <c r="D12" s="587"/>
      <c r="E12" s="587"/>
      <c r="F12" s="586"/>
      <c r="G12" s="586"/>
      <c r="H12" s="586"/>
      <c r="I12" s="586"/>
      <c r="J12" s="586"/>
      <c r="K12" s="586"/>
      <c r="L12" s="587"/>
      <c r="M12" s="586"/>
      <c r="N12" s="586"/>
      <c r="O12" s="586"/>
      <c r="P12" s="586"/>
      <c r="Q12" s="202"/>
      <c r="R12" s="202"/>
      <c r="S12" s="202"/>
      <c r="T12" s="202"/>
      <c r="U12" s="202"/>
      <c r="V12" s="202"/>
    </row>
    <row r="13" spans="1:22" s="19" customFormat="1" ht="30.75" customHeight="1" thickTop="1" thickBot="1" x14ac:dyDescent="0.3">
      <c r="A13" s="585" t="s">
        <v>78</v>
      </c>
      <c r="B13" s="584" t="s">
        <v>205</v>
      </c>
      <c r="C13" s="578">
        <f>+'Dosages Adult'!H36+'Dosages Adult'!H43+'Dosages Adult'!H53+'Dosages Adult'!H76+'Dosages Paeds'!H67+'Dosages Paeds'!H76</f>
        <v>0</v>
      </c>
      <c r="D13" s="583">
        <v>1</v>
      </c>
      <c r="E13" s="582">
        <v>8</v>
      </c>
      <c r="F13" s="579" t="str">
        <f>IF(C13&gt;0,+'Country and Date'!$C$8+(E13*30), ("NA"))</f>
        <v>NA</v>
      </c>
      <c r="G13" s="578">
        <f>C13/12*E13</f>
        <v>0</v>
      </c>
      <c r="H13" s="571">
        <f>(VALUE('Useable Stock Level Calc'!N53))</f>
        <v>0</v>
      </c>
      <c r="I13" s="571" t="e">
        <f t="shared" ref="I13:I28" si="0">(H13/(C13/12))</f>
        <v>#DIV/0!</v>
      </c>
      <c r="J13" s="571" t="b">
        <f t="shared" ref="J13:J28" si="1">ISERROR(I13)</f>
        <v>1</v>
      </c>
      <c r="K13" s="571">
        <f t="shared" ref="K13:K28" si="2">IF(J13=TRUE, 0, (H13/(C13/12)))</f>
        <v>0</v>
      </c>
      <c r="L13" s="581"/>
      <c r="M13" s="580">
        <f t="shared" ref="M13:M28" si="3">IF((VALUE(H13))&gt;G13,0,G13-(VALUE(H13)))</f>
        <v>0</v>
      </c>
      <c r="N13" s="579" t="str">
        <f>IF(M13&gt;0,(+'Country and Date'!$C$8+(I13*30)),("NA"))</f>
        <v>NA</v>
      </c>
      <c r="O13" s="578">
        <f t="shared" ref="O13:O28" si="4">(IF((C13+(D13*C13)+G13-H13-L13-M13)&gt;0,C13+(D13*C13)+G13-H13-L13-M13,0))</f>
        <v>0</v>
      </c>
      <c r="P13" s="577">
        <f t="shared" ref="P13:P28" si="5">+O13+M13</f>
        <v>0</v>
      </c>
      <c r="Q13" s="202"/>
      <c r="R13" s="202"/>
      <c r="S13" s="202"/>
      <c r="T13" s="202"/>
      <c r="U13" s="202"/>
      <c r="V13" s="202"/>
    </row>
    <row r="14" spans="1:22" s="19" customFormat="1" ht="30" customHeight="1" thickBot="1" x14ac:dyDescent="0.3">
      <c r="A14" s="566" t="s">
        <v>63</v>
      </c>
      <c r="B14" s="565" t="s">
        <v>204</v>
      </c>
      <c r="C14" s="558">
        <f>+'Dosages Adult'!H73</f>
        <v>0</v>
      </c>
      <c r="D14" s="564">
        <v>1</v>
      </c>
      <c r="E14" s="563">
        <v>8</v>
      </c>
      <c r="F14" s="559" t="str">
        <f>IF(C14&gt;0,+'Country and Date'!$C$8+(E14*30), ("NA"))</f>
        <v>NA</v>
      </c>
      <c r="G14" s="558">
        <f t="shared" ref="G14:G28" si="6">C14*E14/12</f>
        <v>0</v>
      </c>
      <c r="H14" s="562">
        <f>(VALUE('Useable Stock Level Calc'!N61))</f>
        <v>0</v>
      </c>
      <c r="I14" s="562" t="e">
        <f t="shared" si="0"/>
        <v>#DIV/0!</v>
      </c>
      <c r="J14" s="562" t="b">
        <f t="shared" si="1"/>
        <v>1</v>
      </c>
      <c r="K14" s="562">
        <f t="shared" si="2"/>
        <v>0</v>
      </c>
      <c r="L14" s="561"/>
      <c r="M14" s="560">
        <f t="shared" si="3"/>
        <v>0</v>
      </c>
      <c r="N14" s="559" t="str">
        <f>IF(M14&gt;0,(+'Country and Date'!$C$8+(I14*30)),("NA"))</f>
        <v>NA</v>
      </c>
      <c r="O14" s="558">
        <f t="shared" si="4"/>
        <v>0</v>
      </c>
      <c r="P14" s="557">
        <f t="shared" si="5"/>
        <v>0</v>
      </c>
      <c r="Q14" s="202"/>
      <c r="R14" s="202"/>
      <c r="S14" s="202"/>
      <c r="T14" s="202"/>
      <c r="U14" s="202"/>
      <c r="V14" s="202"/>
    </row>
    <row r="15" spans="1:22" s="19" customFormat="1" ht="30" customHeight="1" thickBot="1" x14ac:dyDescent="0.3">
      <c r="A15" s="566" t="s">
        <v>1</v>
      </c>
      <c r="B15" s="565" t="s">
        <v>203</v>
      </c>
      <c r="C15" s="558">
        <f>+'Dosages Adult'!H37+'Dosages Adult'!H45+'Dosages Adult'!H54+'Dosages Adult'!H57+'Dosages Adult'!H68+'Dosages Adult'!H71+'Dosages Adult'!H77+'Dosages Adult'!H83+'Dosages Paeds'!H69+'Dosages Paeds'!H85+'Dosages Paeds'!H90</f>
        <v>0</v>
      </c>
      <c r="D15" s="564">
        <v>1</v>
      </c>
      <c r="E15" s="563">
        <v>8</v>
      </c>
      <c r="F15" s="559" t="str">
        <f>IF(C15&gt;0,+'Country and Date'!$C$8+(E15*30), ("NA"))</f>
        <v>NA</v>
      </c>
      <c r="G15" s="558">
        <f t="shared" si="6"/>
        <v>0</v>
      </c>
      <c r="H15" s="562">
        <f>(VALUE('Useable Stock Level Calc'!N69))</f>
        <v>0</v>
      </c>
      <c r="I15" s="562" t="e">
        <f t="shared" si="0"/>
        <v>#DIV/0!</v>
      </c>
      <c r="J15" s="562" t="b">
        <f t="shared" si="1"/>
        <v>1</v>
      </c>
      <c r="K15" s="562">
        <f t="shared" si="2"/>
        <v>0</v>
      </c>
      <c r="L15" s="561"/>
      <c r="M15" s="560">
        <f t="shared" si="3"/>
        <v>0</v>
      </c>
      <c r="N15" s="559" t="str">
        <f>IF(M15&gt;0,(+'Country and Date'!$C$8+(I15*30)),("NA"))</f>
        <v>NA</v>
      </c>
      <c r="O15" s="558">
        <f t="shared" si="4"/>
        <v>0</v>
      </c>
      <c r="P15" s="557">
        <f t="shared" si="5"/>
        <v>0</v>
      </c>
      <c r="Q15" s="202"/>
      <c r="R15" s="202"/>
      <c r="S15" s="202"/>
      <c r="T15" s="202"/>
      <c r="U15" s="202"/>
      <c r="V15" s="202"/>
    </row>
    <row r="16" spans="1:22" s="19" customFormat="1" ht="30" customHeight="1" thickBot="1" x14ac:dyDescent="0.3">
      <c r="A16" s="566" t="s">
        <v>7</v>
      </c>
      <c r="B16" s="565" t="s">
        <v>202</v>
      </c>
      <c r="C16" s="558">
        <f>'Dosages Adult'!H40+'Dosages Adult'!H49+'Dosages Adult'!H59+'Dosages Adult'!H62+'Dosages Adult'!H70+'Dosages Adult'!H74+'Dosages Adult'!H80+'Dosages Adult'!H85</f>
        <v>0</v>
      </c>
      <c r="D16" s="564">
        <v>1</v>
      </c>
      <c r="E16" s="563">
        <v>8</v>
      </c>
      <c r="F16" s="559" t="str">
        <f>IF(C16&gt;0,+'Country and Date'!$C$8+(E16*30), ("NA"))</f>
        <v>NA</v>
      </c>
      <c r="G16" s="558">
        <f t="shared" si="6"/>
        <v>0</v>
      </c>
      <c r="H16" s="562">
        <f>(VALUE('Useable Stock Level Calc'!N83))</f>
        <v>0</v>
      </c>
      <c r="I16" s="562" t="e">
        <f t="shared" si="0"/>
        <v>#DIV/0!</v>
      </c>
      <c r="J16" s="562" t="b">
        <f t="shared" si="1"/>
        <v>1</v>
      </c>
      <c r="K16" s="562">
        <f t="shared" si="2"/>
        <v>0</v>
      </c>
      <c r="L16" s="561"/>
      <c r="M16" s="560">
        <f t="shared" si="3"/>
        <v>0</v>
      </c>
      <c r="N16" s="559" t="str">
        <f>IF(M16&gt;0,(+'Country and Date'!$C$8+(I16*30)),("NA"))</f>
        <v>NA</v>
      </c>
      <c r="O16" s="558">
        <f t="shared" si="4"/>
        <v>0</v>
      </c>
      <c r="P16" s="557">
        <f t="shared" si="5"/>
        <v>0</v>
      </c>
      <c r="Q16" s="202"/>
      <c r="R16" s="202"/>
      <c r="S16" s="202"/>
      <c r="T16" s="202"/>
      <c r="U16" s="202"/>
      <c r="V16" s="202"/>
    </row>
    <row r="17" spans="1:22" s="19" customFormat="1" ht="30" customHeight="1" thickBot="1" x14ac:dyDescent="0.3">
      <c r="A17" s="566" t="s">
        <v>2</v>
      </c>
      <c r="B17" s="565" t="s">
        <v>201</v>
      </c>
      <c r="C17" s="558">
        <f>+'Dosages Adult'!H69+'Dosages Adult'!H84</f>
        <v>0</v>
      </c>
      <c r="D17" s="564">
        <v>1</v>
      </c>
      <c r="E17" s="563">
        <v>8</v>
      </c>
      <c r="F17" s="559" t="str">
        <f>IF(C17&gt;0,+'Country and Date'!$C$8+(E17*30), ("NA"))</f>
        <v>NA</v>
      </c>
      <c r="G17" s="558">
        <f t="shared" si="6"/>
        <v>0</v>
      </c>
      <c r="H17" s="562">
        <f>(VALUE('Useable Stock Level Calc'!N97))</f>
        <v>0</v>
      </c>
      <c r="I17" s="562" t="e">
        <f t="shared" si="0"/>
        <v>#DIV/0!</v>
      </c>
      <c r="J17" s="562" t="b">
        <f t="shared" si="1"/>
        <v>1</v>
      </c>
      <c r="K17" s="562">
        <f t="shared" si="2"/>
        <v>0</v>
      </c>
      <c r="L17" s="561"/>
      <c r="M17" s="560">
        <f t="shared" si="3"/>
        <v>0</v>
      </c>
      <c r="N17" s="559" t="str">
        <f>IF(M17&gt;0,(+'Country and Date'!$C$8+(I17*30)),("NA"))</f>
        <v>NA</v>
      </c>
      <c r="O17" s="558">
        <f t="shared" si="4"/>
        <v>0</v>
      </c>
      <c r="P17" s="557">
        <f t="shared" si="5"/>
        <v>0</v>
      </c>
      <c r="Q17" s="202"/>
      <c r="R17" s="202"/>
      <c r="S17" s="202"/>
      <c r="T17" s="202"/>
      <c r="U17" s="202"/>
      <c r="V17" s="202"/>
    </row>
    <row r="18" spans="1:22" s="19" customFormat="1" ht="30" customHeight="1" thickBot="1" x14ac:dyDescent="0.3">
      <c r="A18" s="566" t="s">
        <v>3</v>
      </c>
      <c r="B18" s="565" t="s">
        <v>200</v>
      </c>
      <c r="C18" s="558">
        <f>+'Dosages Adult'!H39+'Dosages Adult'!H42+'Dosages Adult'!H47+'Dosages Adult'!H51+'Dosages Adult'!H56+'Dosages Adult'!H61+'Dosages Adult'!H72+'Dosages Adult'!H75+'Dosages Adult'!H79+'Dosages Adult'!H82+'Dosages Adult'!H100+'Dosages Adult'!H106+'Dosages Adult'!H112+'Dosages Paeds'!H92</f>
        <v>0</v>
      </c>
      <c r="D18" s="564">
        <v>1</v>
      </c>
      <c r="E18" s="563">
        <v>8</v>
      </c>
      <c r="F18" s="559" t="str">
        <f>IF(C18&gt;0,+'Country and Date'!$C$8+(E18*30), ("NA"))</f>
        <v>NA</v>
      </c>
      <c r="G18" s="558">
        <f t="shared" si="6"/>
        <v>0</v>
      </c>
      <c r="H18" s="562">
        <f>(VALUE('Useable Stock Level Calc'!N105))</f>
        <v>0</v>
      </c>
      <c r="I18" s="562" t="e">
        <f t="shared" si="0"/>
        <v>#DIV/0!</v>
      </c>
      <c r="J18" s="562" t="b">
        <f t="shared" si="1"/>
        <v>1</v>
      </c>
      <c r="K18" s="562">
        <f t="shared" si="2"/>
        <v>0</v>
      </c>
      <c r="L18" s="561"/>
      <c r="M18" s="560">
        <f t="shared" si="3"/>
        <v>0</v>
      </c>
      <c r="N18" s="559" t="str">
        <f>IF(M18&gt;0,(+'Country and Date'!$C$8+(I18*30)),("NA"))</f>
        <v>NA</v>
      </c>
      <c r="O18" s="558">
        <f t="shared" si="4"/>
        <v>0</v>
      </c>
      <c r="P18" s="557">
        <f t="shared" si="5"/>
        <v>0</v>
      </c>
      <c r="Q18" s="202"/>
      <c r="R18" s="202"/>
      <c r="S18" s="202"/>
      <c r="T18" s="202"/>
      <c r="U18" s="202"/>
      <c r="V18" s="202"/>
    </row>
    <row r="19" spans="1:22" s="19" customFormat="1" ht="30" customHeight="1" thickBot="1" x14ac:dyDescent="0.3">
      <c r="A19" s="566" t="s">
        <v>4</v>
      </c>
      <c r="B19" s="565" t="s">
        <v>199</v>
      </c>
      <c r="C19" s="558">
        <f>+'Dosages Adult'!H114+'Dosages Adult'!H90</f>
        <v>0</v>
      </c>
      <c r="D19" s="564">
        <v>1</v>
      </c>
      <c r="E19" s="563">
        <v>8</v>
      </c>
      <c r="F19" s="559" t="str">
        <f>IF(C19&gt;0,+'Country and Date'!$C$8+(E19*30), ("NA"))</f>
        <v>NA</v>
      </c>
      <c r="G19" s="558">
        <f t="shared" si="6"/>
        <v>0</v>
      </c>
      <c r="H19" s="562">
        <f>(VALUE('Useable Stock Level Calc'!N119))</f>
        <v>0</v>
      </c>
      <c r="I19" s="562" t="e">
        <f t="shared" si="0"/>
        <v>#DIV/0!</v>
      </c>
      <c r="J19" s="562" t="b">
        <f t="shared" si="1"/>
        <v>1</v>
      </c>
      <c r="K19" s="562">
        <f t="shared" si="2"/>
        <v>0</v>
      </c>
      <c r="L19" s="561"/>
      <c r="M19" s="560">
        <f t="shared" si="3"/>
        <v>0</v>
      </c>
      <c r="N19" s="559" t="str">
        <f>IF(M19&gt;0,(+'Country and Date'!$C$8+(I19*30)),("NA"))</f>
        <v>NA</v>
      </c>
      <c r="O19" s="558">
        <f t="shared" si="4"/>
        <v>0</v>
      </c>
      <c r="P19" s="557">
        <f t="shared" si="5"/>
        <v>0</v>
      </c>
      <c r="Q19" s="202"/>
      <c r="R19" s="202"/>
      <c r="S19" s="202"/>
      <c r="T19" s="202"/>
      <c r="U19" s="202"/>
      <c r="V19" s="202"/>
    </row>
    <row r="20" spans="1:22" s="19" customFormat="1" ht="30" customHeight="1" thickBot="1" x14ac:dyDescent="0.3">
      <c r="A20" s="566" t="s">
        <v>5</v>
      </c>
      <c r="B20" s="565" t="s">
        <v>198</v>
      </c>
      <c r="C20" s="558">
        <f>+'Dosages Adult'!H38+'Dosages Adult'!H41+'Dosages Adult'!H46+'Dosages Adult'!H50+'Dosages Adult'!H55+'Dosages Adult'!H58+'Dosages Adult'!H60+'Dosages Adult'!H63+'Dosages Adult'!H78+'Dosages Adult'!H81+'Dosages Adult'!H99+'Dosages Adult'!H105+'Dosages Adult'!H111+'Dosages Paeds'!H71</f>
        <v>0</v>
      </c>
      <c r="D20" s="564">
        <v>1</v>
      </c>
      <c r="E20" s="563">
        <v>8</v>
      </c>
      <c r="F20" s="559" t="str">
        <f>IF(C20&gt;0,+'Country and Date'!$C$8+(E20*30), ("NA"))</f>
        <v>NA</v>
      </c>
      <c r="G20" s="558">
        <f t="shared" si="6"/>
        <v>0</v>
      </c>
      <c r="H20" s="562">
        <f>(VALUE('Useable Stock Level Calc'!N127))</f>
        <v>0</v>
      </c>
      <c r="I20" s="562" t="e">
        <f t="shared" si="0"/>
        <v>#DIV/0!</v>
      </c>
      <c r="J20" s="562" t="b">
        <f t="shared" si="1"/>
        <v>1</v>
      </c>
      <c r="K20" s="562">
        <f t="shared" si="2"/>
        <v>0</v>
      </c>
      <c r="L20" s="561"/>
      <c r="M20" s="560">
        <f t="shared" si="3"/>
        <v>0</v>
      </c>
      <c r="N20" s="559" t="str">
        <f>IF(M20&gt;0,(+'Country and Date'!$C$8+(I20*30)),("NA"))</f>
        <v>NA</v>
      </c>
      <c r="O20" s="558">
        <f t="shared" si="4"/>
        <v>0</v>
      </c>
      <c r="P20" s="557">
        <f t="shared" si="5"/>
        <v>0</v>
      </c>
      <c r="Q20" s="202"/>
      <c r="R20" s="202"/>
      <c r="S20" s="202"/>
      <c r="T20" s="202"/>
      <c r="U20" s="202"/>
      <c r="V20" s="202"/>
    </row>
    <row r="21" spans="1:22" s="19" customFormat="1" ht="30" customHeight="1" thickBot="1" x14ac:dyDescent="0.3">
      <c r="A21" s="566" t="s">
        <v>6</v>
      </c>
      <c r="B21" s="565" t="s">
        <v>197</v>
      </c>
      <c r="C21" s="558">
        <f>+'Dosages Adult'!H44+'Dosages Adult'!H48+'Dosages Adult'!H52+'Dosages Paeds'!H75+'Dosages Paeds'!H78+'Dosages Paeds'!H105+'Dosages Paeds'!H108</f>
        <v>0</v>
      </c>
      <c r="D21" s="564">
        <v>1</v>
      </c>
      <c r="E21" s="563">
        <v>8</v>
      </c>
      <c r="F21" s="559" t="str">
        <f>IF(C21&gt;0,+'Country and Date'!$C$8+(E21*30), ("NA"))</f>
        <v>NA</v>
      </c>
      <c r="G21" s="558">
        <f t="shared" si="6"/>
        <v>0</v>
      </c>
      <c r="H21" s="562">
        <f>(VALUE('Useable Stock Level Calc'!N141))</f>
        <v>0</v>
      </c>
      <c r="I21" s="562" t="e">
        <f t="shared" si="0"/>
        <v>#DIV/0!</v>
      </c>
      <c r="J21" s="562" t="b">
        <f t="shared" si="1"/>
        <v>1</v>
      </c>
      <c r="K21" s="562">
        <f t="shared" si="2"/>
        <v>0</v>
      </c>
      <c r="L21" s="561"/>
      <c r="M21" s="560">
        <f t="shared" si="3"/>
        <v>0</v>
      </c>
      <c r="N21" s="559" t="str">
        <f>IF(M21&gt;0,(+'Country and Date'!$C$8+(I21*30)),("NA"))</f>
        <v>NA</v>
      </c>
      <c r="O21" s="558">
        <f t="shared" si="4"/>
        <v>0</v>
      </c>
      <c r="P21" s="557">
        <f t="shared" si="5"/>
        <v>0</v>
      </c>
      <c r="Q21" s="202"/>
      <c r="R21" s="202"/>
      <c r="S21" s="202"/>
      <c r="T21" s="202"/>
      <c r="U21" s="202"/>
      <c r="V21" s="202"/>
    </row>
    <row r="22" spans="1:22" s="19" customFormat="1" ht="30" customHeight="1" thickBot="1" x14ac:dyDescent="0.3">
      <c r="A22" s="566" t="s">
        <v>196</v>
      </c>
      <c r="B22" s="565" t="s">
        <v>195</v>
      </c>
      <c r="C22" s="558">
        <f>+C21</f>
        <v>0</v>
      </c>
      <c r="D22" s="564">
        <v>1</v>
      </c>
      <c r="E22" s="563">
        <v>8</v>
      </c>
      <c r="F22" s="559" t="str">
        <f>IF(C22&gt;0,+'Country and Date'!$C$8+(E22*30), ("NA"))</f>
        <v>NA</v>
      </c>
      <c r="G22" s="558">
        <f t="shared" si="6"/>
        <v>0</v>
      </c>
      <c r="H22" s="562">
        <f>(VALUE('Useable Stock Level Calc'!N155))</f>
        <v>0</v>
      </c>
      <c r="I22" s="562" t="e">
        <f t="shared" si="0"/>
        <v>#DIV/0!</v>
      </c>
      <c r="J22" s="562" t="b">
        <f t="shared" si="1"/>
        <v>1</v>
      </c>
      <c r="K22" s="562">
        <f t="shared" si="2"/>
        <v>0</v>
      </c>
      <c r="L22" s="561"/>
      <c r="M22" s="560">
        <f t="shared" si="3"/>
        <v>0</v>
      </c>
      <c r="N22" s="559" t="str">
        <f>IF(M22&gt;0,(+'Country and Date'!$C$8+(I22*30)),("NA"))</f>
        <v>NA</v>
      </c>
      <c r="O22" s="558">
        <f t="shared" si="4"/>
        <v>0</v>
      </c>
      <c r="P22" s="557">
        <f t="shared" si="5"/>
        <v>0</v>
      </c>
      <c r="Q22" s="202"/>
      <c r="R22" s="202"/>
      <c r="S22" s="202"/>
      <c r="T22" s="202"/>
      <c r="U22" s="202"/>
      <c r="V22" s="202"/>
    </row>
    <row r="23" spans="1:22" s="19" customFormat="1" ht="30" customHeight="1" thickBot="1" x14ac:dyDescent="0.3">
      <c r="A23" s="576" t="s">
        <v>194</v>
      </c>
      <c r="B23" s="575" t="s">
        <v>193</v>
      </c>
      <c r="C23" s="558">
        <f>+C21</f>
        <v>0</v>
      </c>
      <c r="D23" s="564">
        <v>1</v>
      </c>
      <c r="E23" s="563">
        <v>8</v>
      </c>
      <c r="F23" s="559" t="str">
        <f>IF(C23&gt;0,+'Country and Date'!$C$8+(E23*30), ("NA"))</f>
        <v>NA</v>
      </c>
      <c r="G23" s="558">
        <f t="shared" si="6"/>
        <v>0</v>
      </c>
      <c r="H23" s="562">
        <f>(VALUE('Useable Stock Level Calc'!N169))</f>
        <v>0</v>
      </c>
      <c r="I23" s="556" t="e">
        <f t="shared" si="0"/>
        <v>#DIV/0!</v>
      </c>
      <c r="J23" s="556" t="b">
        <f t="shared" si="1"/>
        <v>1</v>
      </c>
      <c r="K23" s="562">
        <f t="shared" si="2"/>
        <v>0</v>
      </c>
      <c r="L23" s="561"/>
      <c r="M23" s="560">
        <f t="shared" si="3"/>
        <v>0</v>
      </c>
      <c r="N23" s="559" t="str">
        <f>IF(M23&gt;0,(+'Country and Date'!$C$8+(I23*30)),("NA"))</f>
        <v>NA</v>
      </c>
      <c r="O23" s="558">
        <f t="shared" si="4"/>
        <v>0</v>
      </c>
      <c r="P23" s="557">
        <f t="shared" si="5"/>
        <v>0</v>
      </c>
      <c r="Q23" s="202"/>
      <c r="R23" s="202"/>
      <c r="S23" s="202"/>
      <c r="T23" s="202"/>
      <c r="U23" s="202"/>
      <c r="V23" s="202"/>
    </row>
    <row r="24" spans="1:22" s="19" customFormat="1" ht="35.25" customHeight="1" thickTop="1" thickBot="1" x14ac:dyDescent="0.3">
      <c r="A24" s="566" t="s">
        <v>125</v>
      </c>
      <c r="B24" s="574" t="s">
        <v>192</v>
      </c>
      <c r="C24" s="526">
        <f>'Dosages Paeds'!H62+'Dosages Paeds'!H65+'Dosages Paeds'!H72+'Dosages Paeds'!H102+'Dosages Paeds'!H104+'Dosages Paeds'!H106+'Dosages Paeds'!H109</f>
        <v>0</v>
      </c>
      <c r="D24" s="573">
        <v>0.2</v>
      </c>
      <c r="E24" s="572">
        <v>8</v>
      </c>
      <c r="F24" s="568" t="str">
        <f>IF(C24&gt;0,+'Country and Date'!$C$8+(E24*30), ("NA"))</f>
        <v>NA</v>
      </c>
      <c r="G24" s="526">
        <f t="shared" si="6"/>
        <v>0</v>
      </c>
      <c r="H24" s="570">
        <f>(VALUE('Useable Stock Level Calc'!N183))</f>
        <v>0</v>
      </c>
      <c r="I24" s="571" t="e">
        <f t="shared" si="0"/>
        <v>#DIV/0!</v>
      </c>
      <c r="J24" s="571" t="b">
        <f t="shared" si="1"/>
        <v>1</v>
      </c>
      <c r="K24" s="570">
        <f t="shared" si="2"/>
        <v>0</v>
      </c>
      <c r="L24" s="569"/>
      <c r="M24" s="519">
        <f t="shared" si="3"/>
        <v>0</v>
      </c>
      <c r="N24" s="568" t="str">
        <f>IF(M24&gt;0,(+'Country and Date'!$C$8+(I24*30)),("NA"))</f>
        <v>NA</v>
      </c>
      <c r="O24" s="526">
        <f t="shared" si="4"/>
        <v>0</v>
      </c>
      <c r="P24" s="567">
        <f t="shared" si="5"/>
        <v>0</v>
      </c>
      <c r="Q24" s="202"/>
      <c r="R24" s="202"/>
      <c r="S24" s="202"/>
      <c r="T24" s="202"/>
      <c r="U24" s="202"/>
      <c r="V24" s="202"/>
    </row>
    <row r="25" spans="1:22" s="19" customFormat="1" ht="30" customHeight="1" thickBot="1" x14ac:dyDescent="0.3">
      <c r="A25" s="566" t="s">
        <v>124</v>
      </c>
      <c r="B25" s="565" t="s">
        <v>191</v>
      </c>
      <c r="C25" s="558">
        <f>'Dosages Paeds'!H83+'Dosages Paeds'!H87+'Dosages Paeds'!H114+'Dosages Paeds'!H118+'Dosages Paeds'!H120</f>
        <v>0</v>
      </c>
      <c r="D25" s="564">
        <v>0.2</v>
      </c>
      <c r="E25" s="563">
        <v>8</v>
      </c>
      <c r="F25" s="559" t="str">
        <f>IF(C25&gt;0,+'Country and Date'!$C$8+(E25*30), ("NA"))</f>
        <v>NA</v>
      </c>
      <c r="G25" s="558">
        <f t="shared" si="6"/>
        <v>0</v>
      </c>
      <c r="H25" s="562">
        <f>(VALUE('Useable Stock Level Calc'!N191))</f>
        <v>0</v>
      </c>
      <c r="I25" s="562" t="e">
        <f t="shared" si="0"/>
        <v>#DIV/0!</v>
      </c>
      <c r="J25" s="562" t="b">
        <f t="shared" si="1"/>
        <v>1</v>
      </c>
      <c r="K25" s="562">
        <f t="shared" si="2"/>
        <v>0</v>
      </c>
      <c r="L25" s="561"/>
      <c r="M25" s="560">
        <f t="shared" si="3"/>
        <v>0</v>
      </c>
      <c r="N25" s="559" t="str">
        <f>IF(M25&gt;0,(+'Country and Date'!$C$8+(I25*30)),("NA"))</f>
        <v>NA</v>
      </c>
      <c r="O25" s="558">
        <f t="shared" si="4"/>
        <v>0</v>
      </c>
      <c r="P25" s="557">
        <f t="shared" si="5"/>
        <v>0</v>
      </c>
      <c r="Q25" s="202"/>
      <c r="R25" s="202"/>
      <c r="S25" s="202"/>
      <c r="T25" s="202"/>
      <c r="U25" s="202"/>
      <c r="V25" s="202"/>
    </row>
    <row r="26" spans="1:22" s="19" customFormat="1" ht="30" customHeight="1" thickBot="1" x14ac:dyDescent="0.3">
      <c r="A26" s="566" t="s">
        <v>123</v>
      </c>
      <c r="B26" s="565" t="s">
        <v>190</v>
      </c>
      <c r="C26" s="558">
        <f>'Dosages Paeds'!H63+'Dosages Paeds'!H66+'Dosages Paeds'!H68+'Dosages Paeds'!H70+'Dosages Paeds'!H73+'Dosages Paeds'!H77+'Dosages Paeds'!H84+'Dosages Paeds'!H86+'Dosages Paeds'!H88+'Dosages Paeds'!H91+'Dosages Paeds'!H115+'Dosages Paeds'!H121</f>
        <v>0</v>
      </c>
      <c r="D26" s="564">
        <v>0.2</v>
      </c>
      <c r="E26" s="563">
        <v>8</v>
      </c>
      <c r="F26" s="559" t="str">
        <f>IF(C26&gt;0,+'Country and Date'!$C$8+(E26*30), ("NA"))</f>
        <v>NA</v>
      </c>
      <c r="G26" s="558">
        <f t="shared" si="6"/>
        <v>0</v>
      </c>
      <c r="H26" s="562">
        <f>(VALUE('Useable Stock Level Calc'!N199))</f>
        <v>0</v>
      </c>
      <c r="I26" s="562" t="e">
        <f t="shared" si="0"/>
        <v>#DIV/0!</v>
      </c>
      <c r="J26" s="562" t="b">
        <f t="shared" si="1"/>
        <v>1</v>
      </c>
      <c r="K26" s="562">
        <f t="shared" si="2"/>
        <v>0</v>
      </c>
      <c r="L26" s="561"/>
      <c r="M26" s="560">
        <f t="shared" si="3"/>
        <v>0</v>
      </c>
      <c r="N26" s="559" t="str">
        <f>IF(M26&gt;0,(+'Country and Date'!$C$8+(I26*30)),("NA"))</f>
        <v>NA</v>
      </c>
      <c r="O26" s="558">
        <f t="shared" si="4"/>
        <v>0</v>
      </c>
      <c r="P26" s="557">
        <f t="shared" si="5"/>
        <v>0</v>
      </c>
      <c r="Q26" s="202"/>
      <c r="R26" s="202"/>
      <c r="S26" s="202"/>
      <c r="T26" s="202"/>
      <c r="U26" s="202"/>
      <c r="V26" s="202"/>
    </row>
    <row r="27" spans="1:22" s="19" customFormat="1" ht="30" customHeight="1" thickBot="1" x14ac:dyDescent="0.3">
      <c r="A27" s="566" t="s">
        <v>121</v>
      </c>
      <c r="B27" s="565" t="s">
        <v>189</v>
      </c>
      <c r="C27" s="558">
        <f>'Dosages Paeds'!H64+'Dosages Paeds'!H74+'Dosages Paeds'!H89+'Dosages Paeds'!H103+'Dosages Paeds'!H107+'Dosages Paeds'!H116+'Dosages Paeds'!H119+'Dosages Paeds'!H122</f>
        <v>0</v>
      </c>
      <c r="D27" s="564">
        <v>0.2</v>
      </c>
      <c r="E27" s="563">
        <v>8</v>
      </c>
      <c r="F27" s="559" t="str">
        <f>IF(C27&gt;0,+'Country and Date'!$C$8+(E27*30), ("NA"))</f>
        <v>NA</v>
      </c>
      <c r="G27" s="558">
        <f t="shared" si="6"/>
        <v>0</v>
      </c>
      <c r="H27" s="562">
        <f>(VALUE('Useable Stock Level Calc'!N207))</f>
        <v>0</v>
      </c>
      <c r="I27" s="562" t="e">
        <f t="shared" si="0"/>
        <v>#DIV/0!</v>
      </c>
      <c r="J27" s="562" t="b">
        <f t="shared" si="1"/>
        <v>1</v>
      </c>
      <c r="K27" s="562">
        <f t="shared" si="2"/>
        <v>0</v>
      </c>
      <c r="L27" s="561"/>
      <c r="M27" s="560">
        <f t="shared" si="3"/>
        <v>0</v>
      </c>
      <c r="N27" s="559" t="str">
        <f>IF(M27&gt;0,(+'Country and Date'!$C$8+(I27*30)),("NA"))</f>
        <v>NA</v>
      </c>
      <c r="O27" s="558">
        <f t="shared" si="4"/>
        <v>0</v>
      </c>
      <c r="P27" s="557">
        <f t="shared" si="5"/>
        <v>0</v>
      </c>
      <c r="Q27" s="202"/>
      <c r="R27" s="202"/>
      <c r="S27" s="202"/>
      <c r="T27" s="202"/>
      <c r="U27" s="202"/>
      <c r="V27" s="202"/>
    </row>
    <row r="28" spans="1:22" s="19" customFormat="1" ht="30" customHeight="1" thickBot="1" x14ac:dyDescent="0.3">
      <c r="A28" s="566" t="s">
        <v>8</v>
      </c>
      <c r="B28" s="565" t="s">
        <v>188</v>
      </c>
      <c r="C28" s="558">
        <f>'Dosages Paeds'!H25+'Dosages Paeds'!H26+'Dosages Paeds'!H117+'Dosages Paeds'!H123+'Dosages Adult'!H98+'Dosages Adult'!H104+'Dosages Adult'!H110</f>
        <v>0</v>
      </c>
      <c r="D28" s="564">
        <v>0.2</v>
      </c>
      <c r="E28" s="563">
        <v>8</v>
      </c>
      <c r="F28" s="559" t="str">
        <f>IF(C28&gt;0,+'Country and Date'!$C$8+(E28*30), ("NA"))</f>
        <v>NA</v>
      </c>
      <c r="G28" s="558">
        <f t="shared" si="6"/>
        <v>0</v>
      </c>
      <c r="H28" s="562">
        <f>(VALUE('Useable Stock Level Calc'!N215))</f>
        <v>0</v>
      </c>
      <c r="I28" s="562" t="e">
        <f t="shared" si="0"/>
        <v>#DIV/0!</v>
      </c>
      <c r="J28" s="562" t="b">
        <f t="shared" si="1"/>
        <v>1</v>
      </c>
      <c r="K28" s="562">
        <f t="shared" si="2"/>
        <v>0</v>
      </c>
      <c r="L28" s="561"/>
      <c r="M28" s="560">
        <f t="shared" si="3"/>
        <v>0</v>
      </c>
      <c r="N28" s="559" t="str">
        <f>IF(M28&gt;0,(+'Country and Date'!$C$8+(I28*30)),("NA"))</f>
        <v>NA</v>
      </c>
      <c r="O28" s="558">
        <f t="shared" si="4"/>
        <v>0</v>
      </c>
      <c r="P28" s="557">
        <f t="shared" si="5"/>
        <v>0</v>
      </c>
      <c r="Q28" s="202"/>
      <c r="R28" s="202"/>
      <c r="S28" s="202"/>
      <c r="T28" s="202"/>
      <c r="U28" s="202"/>
      <c r="V28" s="202"/>
    </row>
    <row r="29" spans="1:22" s="19" customFormat="1" ht="20.25" customHeight="1" x14ac:dyDescent="0.25">
      <c r="A29" s="337"/>
      <c r="B29" s="465"/>
      <c r="C29" s="202"/>
      <c r="D29" s="202"/>
      <c r="E29" s="202"/>
      <c r="F29" s="202"/>
      <c r="G29" s="202"/>
      <c r="H29" s="202"/>
      <c r="I29" s="337"/>
      <c r="J29" s="337"/>
      <c r="K29" s="337"/>
      <c r="L29" s="202"/>
      <c r="M29" s="202"/>
      <c r="N29" s="202"/>
      <c r="O29" s="202"/>
      <c r="P29" s="337"/>
      <c r="Q29" s="202"/>
      <c r="R29" s="202"/>
      <c r="S29" s="202"/>
      <c r="T29" s="202"/>
      <c r="U29" s="202"/>
      <c r="V29" s="202"/>
    </row>
    <row r="30" spans="1:22" s="19" customFormat="1" ht="15" customHeight="1" x14ac:dyDescent="0.25">
      <c r="A30" s="337"/>
      <c r="B30" s="465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</row>
    <row r="31" spans="1:22" s="19" customFormat="1" x14ac:dyDescent="0.25">
      <c r="A31" s="337" t="s">
        <v>248</v>
      </c>
      <c r="B31" s="465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</row>
    <row r="32" spans="1:22" s="19" customFormat="1" x14ac:dyDescent="0.25">
      <c r="A32" s="555" t="s">
        <v>247</v>
      </c>
      <c r="B32" s="465"/>
      <c r="C32" s="202"/>
      <c r="D32" s="202"/>
      <c r="E32" s="202"/>
      <c r="F32" s="202"/>
      <c r="G32" s="554">
        <v>2</v>
      </c>
      <c r="H32" s="202" t="s">
        <v>246</v>
      </c>
      <c r="I32" s="202"/>
      <c r="J32" s="202" t="s">
        <v>246</v>
      </c>
      <c r="K32" s="202"/>
      <c r="L32" s="202"/>
      <c r="M32" s="202"/>
      <c r="N32" s="202"/>
      <c r="O32" s="202"/>
      <c r="P32" s="202"/>
      <c r="R32" s="202"/>
      <c r="S32" s="202"/>
      <c r="T32" s="202"/>
      <c r="U32" s="202"/>
      <c r="V32" s="202"/>
    </row>
    <row r="33" spans="1:22" s="19" customFormat="1" x14ac:dyDescent="0.25">
      <c r="A33" s="555" t="s">
        <v>245</v>
      </c>
      <c r="B33" s="465"/>
      <c r="C33" s="202"/>
      <c r="D33" s="202"/>
      <c r="E33" s="202"/>
      <c r="F33" s="202"/>
      <c r="G33" s="554">
        <v>4</v>
      </c>
      <c r="H33" s="202" t="s">
        <v>244</v>
      </c>
      <c r="I33" s="202"/>
      <c r="J33" s="202" t="s">
        <v>244</v>
      </c>
      <c r="K33" s="202"/>
      <c r="L33" s="202"/>
      <c r="M33" s="202"/>
      <c r="N33" s="202"/>
      <c r="O33" s="202"/>
      <c r="P33" s="202"/>
      <c r="R33" s="202"/>
      <c r="S33" s="202"/>
      <c r="T33" s="202"/>
      <c r="U33" s="202"/>
      <c r="V33" s="202"/>
    </row>
    <row r="34" spans="1:22" s="19" customFormat="1" x14ac:dyDescent="0.25">
      <c r="A34" s="202" t="s">
        <v>243</v>
      </c>
      <c r="B34" s="465"/>
      <c r="C34" s="202"/>
      <c r="D34" s="202"/>
      <c r="E34" s="202"/>
      <c r="F34" s="202"/>
      <c r="G34" s="554">
        <v>1</v>
      </c>
      <c r="H34" s="202" t="s">
        <v>242</v>
      </c>
      <c r="I34" s="202"/>
      <c r="J34" s="202" t="s">
        <v>242</v>
      </c>
      <c r="K34" s="202"/>
      <c r="L34" s="202"/>
      <c r="M34" s="202"/>
      <c r="N34" s="202"/>
      <c r="O34" s="202"/>
      <c r="P34" s="202"/>
      <c r="R34" s="202"/>
      <c r="S34" s="202"/>
      <c r="T34" s="202"/>
      <c r="U34" s="202"/>
      <c r="V34" s="202"/>
    </row>
    <row r="35" spans="1:22" s="19" customFormat="1" x14ac:dyDescent="0.25">
      <c r="A35" s="202" t="s">
        <v>241</v>
      </c>
      <c r="B35" s="465"/>
      <c r="C35" s="202"/>
      <c r="D35" s="202"/>
      <c r="E35" s="202"/>
      <c r="F35" s="202"/>
      <c r="G35" s="554">
        <v>7</v>
      </c>
      <c r="H35" s="202" t="s">
        <v>240</v>
      </c>
      <c r="I35" s="202"/>
      <c r="J35" s="202" t="s">
        <v>240</v>
      </c>
      <c r="K35" s="202"/>
      <c r="L35" s="202"/>
      <c r="M35" s="202"/>
      <c r="N35" s="202"/>
      <c r="O35" s="202"/>
      <c r="P35" s="202"/>
      <c r="R35" s="202"/>
      <c r="S35" s="202"/>
      <c r="T35" s="202"/>
      <c r="U35" s="202"/>
      <c r="V35" s="202"/>
    </row>
    <row r="36" spans="1:22" s="19" customFormat="1" x14ac:dyDescent="0.25">
      <c r="A36" s="202"/>
      <c r="B36" s="465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</row>
    <row r="37" spans="1:22" s="19" customFormat="1" x14ac:dyDescent="0.25">
      <c r="A37" s="202" t="s">
        <v>239</v>
      </c>
      <c r="B37" s="465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</row>
    <row r="38" spans="1:22" s="19" customFormat="1" x14ac:dyDescent="0.25">
      <c r="A38" s="202"/>
      <c r="B38" s="465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</row>
    <row r="39" spans="1:22" s="19" customFormat="1" x14ac:dyDescent="0.25">
      <c r="A39" s="202" t="s">
        <v>238</v>
      </c>
      <c r="B39" s="465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</row>
    <row r="40" spans="1:22" s="19" customFormat="1" x14ac:dyDescent="0.25">
      <c r="A40" s="202"/>
      <c r="B40" s="465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</row>
    <row r="41" spans="1:22" s="19" customFormat="1" x14ac:dyDescent="0.25">
      <c r="A41" s="202"/>
      <c r="B41" s="465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</row>
    <row r="42" spans="1:22" s="19" customFormat="1" x14ac:dyDescent="0.25">
      <c r="A42" s="202"/>
      <c r="B42" s="465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</row>
    <row r="43" spans="1:22" x14ac:dyDescent="0.25">
      <c r="A43" s="463"/>
      <c r="B43" s="464"/>
      <c r="C43" s="463"/>
      <c r="D43" s="463"/>
      <c r="E43" s="463"/>
      <c r="F43" s="463"/>
      <c r="G43" s="463"/>
      <c r="H43" s="463"/>
      <c r="I43" s="463"/>
      <c r="J43" s="463"/>
      <c r="K43" s="463"/>
      <c r="L43" s="463"/>
      <c r="M43" s="463"/>
      <c r="N43" s="463"/>
      <c r="O43" s="463"/>
      <c r="P43" s="463"/>
      <c r="Q43" s="463"/>
      <c r="R43" s="463"/>
      <c r="S43" s="463"/>
      <c r="T43" s="463"/>
      <c r="U43" s="463"/>
      <c r="V43" s="463"/>
    </row>
    <row r="44" spans="1:22" x14ac:dyDescent="0.25">
      <c r="A44" s="463"/>
      <c r="B44" s="464"/>
      <c r="C44" s="463"/>
      <c r="D44" s="463"/>
      <c r="E44" s="463"/>
      <c r="F44" s="463"/>
      <c r="G44" s="463"/>
      <c r="H44" s="463"/>
      <c r="I44" s="463"/>
      <c r="J44" s="463"/>
      <c r="K44" s="463"/>
      <c r="L44" s="463"/>
      <c r="M44" s="463"/>
      <c r="N44" s="463"/>
      <c r="O44" s="463"/>
      <c r="P44" s="463"/>
      <c r="Q44" s="463"/>
      <c r="R44" s="463"/>
      <c r="S44" s="463"/>
      <c r="T44" s="463"/>
      <c r="U44" s="463"/>
      <c r="V44" s="463"/>
    </row>
    <row r="45" spans="1:22" x14ac:dyDescent="0.25">
      <c r="A45" s="463"/>
      <c r="B45" s="464"/>
      <c r="C45" s="463"/>
      <c r="D45" s="463"/>
      <c r="E45" s="463"/>
      <c r="F45" s="463"/>
      <c r="G45" s="463"/>
      <c r="H45" s="463"/>
      <c r="I45" s="463"/>
      <c r="J45" s="463"/>
      <c r="K45" s="463"/>
      <c r="L45" s="463"/>
      <c r="M45" s="463"/>
      <c r="N45" s="463"/>
      <c r="O45" s="463"/>
      <c r="P45" s="463"/>
      <c r="Q45" s="463"/>
      <c r="R45" s="463"/>
      <c r="S45" s="463"/>
      <c r="T45" s="463"/>
      <c r="U45" s="463"/>
      <c r="V45" s="463"/>
    </row>
    <row r="46" spans="1:22" x14ac:dyDescent="0.25">
      <c r="A46" s="463"/>
      <c r="B46" s="464"/>
      <c r="C46" s="463"/>
      <c r="D46" s="463"/>
      <c r="E46" s="463"/>
      <c r="F46" s="463"/>
      <c r="G46" s="463"/>
      <c r="H46" s="463"/>
      <c r="I46" s="463"/>
      <c r="J46" s="463"/>
      <c r="K46" s="463"/>
      <c r="L46" s="463"/>
      <c r="M46" s="463"/>
      <c r="N46" s="463"/>
      <c r="O46" s="463"/>
      <c r="P46" s="463"/>
      <c r="Q46" s="463"/>
      <c r="R46" s="463"/>
      <c r="S46" s="463"/>
      <c r="T46" s="463"/>
      <c r="U46" s="463"/>
      <c r="V46" s="463"/>
    </row>
    <row r="47" spans="1:22" x14ac:dyDescent="0.25">
      <c r="A47" s="463"/>
      <c r="B47" s="464"/>
      <c r="C47" s="463"/>
      <c r="D47" s="463"/>
      <c r="E47" s="463"/>
      <c r="F47" s="463"/>
      <c r="G47" s="463"/>
      <c r="H47" s="463"/>
      <c r="I47" s="463"/>
      <c r="J47" s="463"/>
      <c r="K47" s="463"/>
      <c r="L47" s="463"/>
      <c r="M47" s="463"/>
      <c r="N47" s="463"/>
      <c r="O47" s="463"/>
      <c r="P47" s="463"/>
      <c r="Q47" s="463"/>
      <c r="R47" s="463"/>
      <c r="S47" s="463"/>
      <c r="T47" s="463"/>
      <c r="U47" s="463"/>
      <c r="V47" s="463"/>
    </row>
    <row r="48" spans="1:22" x14ac:dyDescent="0.25">
      <c r="A48" s="463"/>
      <c r="B48" s="464"/>
      <c r="C48" s="463"/>
      <c r="D48" s="463"/>
      <c r="E48" s="463"/>
      <c r="F48" s="463"/>
      <c r="G48" s="463"/>
      <c r="H48" s="463"/>
      <c r="I48" s="463"/>
      <c r="J48" s="463"/>
      <c r="K48" s="463"/>
      <c r="L48" s="463"/>
      <c r="M48" s="463"/>
      <c r="N48" s="463"/>
      <c r="O48" s="463"/>
      <c r="P48" s="463"/>
      <c r="Q48" s="463"/>
      <c r="R48" s="463"/>
      <c r="S48" s="463"/>
      <c r="T48" s="463"/>
      <c r="U48" s="463"/>
      <c r="V48" s="463"/>
    </row>
    <row r="49" spans="1:22" x14ac:dyDescent="0.25">
      <c r="A49" s="463"/>
      <c r="B49" s="464"/>
      <c r="C49" s="463"/>
      <c r="D49" s="463"/>
      <c r="E49" s="463"/>
      <c r="F49" s="463"/>
      <c r="G49" s="463"/>
      <c r="H49" s="463"/>
      <c r="I49" s="463"/>
      <c r="J49" s="463"/>
      <c r="K49" s="463"/>
      <c r="L49" s="463"/>
      <c r="M49" s="463"/>
      <c r="N49" s="463"/>
      <c r="O49" s="463"/>
      <c r="P49" s="463"/>
      <c r="Q49" s="463"/>
      <c r="R49" s="463"/>
      <c r="S49" s="463"/>
      <c r="T49" s="463"/>
      <c r="U49" s="463"/>
      <c r="V49" s="463"/>
    </row>
    <row r="50" spans="1:22" x14ac:dyDescent="0.25">
      <c r="A50" s="463"/>
      <c r="B50" s="464"/>
      <c r="C50" s="463"/>
      <c r="D50" s="463"/>
      <c r="E50" s="463"/>
      <c r="F50" s="463"/>
      <c r="G50" s="463"/>
      <c r="H50" s="463"/>
      <c r="I50" s="463"/>
      <c r="J50" s="463"/>
      <c r="K50" s="463"/>
      <c r="L50" s="463"/>
      <c r="M50" s="463"/>
      <c r="N50" s="463"/>
      <c r="O50" s="463"/>
      <c r="P50" s="463"/>
      <c r="Q50" s="463"/>
      <c r="R50" s="463"/>
      <c r="S50" s="463"/>
      <c r="T50" s="463"/>
      <c r="U50" s="463"/>
      <c r="V50" s="463"/>
    </row>
    <row r="51" spans="1:22" x14ac:dyDescent="0.25">
      <c r="A51" s="463"/>
      <c r="B51" s="464"/>
      <c r="C51" s="463"/>
      <c r="D51" s="463"/>
      <c r="E51" s="463"/>
      <c r="F51" s="463"/>
      <c r="G51" s="463"/>
      <c r="H51" s="463"/>
      <c r="I51" s="463"/>
      <c r="J51" s="463"/>
      <c r="K51" s="463"/>
      <c r="L51" s="463"/>
      <c r="M51" s="463"/>
      <c r="N51" s="463"/>
      <c r="O51" s="463"/>
      <c r="P51" s="463"/>
      <c r="Q51" s="463"/>
      <c r="R51" s="463"/>
      <c r="S51" s="463"/>
      <c r="T51" s="463"/>
      <c r="U51" s="463"/>
      <c r="V51" s="463"/>
    </row>
    <row r="52" spans="1:22" x14ac:dyDescent="0.25">
      <c r="A52" s="463"/>
      <c r="B52" s="464"/>
      <c r="C52" s="463"/>
      <c r="D52" s="463"/>
      <c r="E52" s="463"/>
      <c r="F52" s="463"/>
      <c r="G52" s="463"/>
      <c r="H52" s="463"/>
      <c r="I52" s="463"/>
      <c r="J52" s="463"/>
      <c r="K52" s="463"/>
      <c r="L52" s="463"/>
      <c r="M52" s="463"/>
      <c r="N52" s="463"/>
      <c r="O52" s="463"/>
      <c r="P52" s="463"/>
      <c r="Q52" s="463"/>
      <c r="R52" s="463"/>
      <c r="S52" s="463"/>
      <c r="T52" s="463"/>
      <c r="U52" s="463"/>
      <c r="V52" s="463"/>
    </row>
    <row r="53" spans="1:22" x14ac:dyDescent="0.25">
      <c r="A53" s="463"/>
      <c r="B53" s="464"/>
      <c r="C53" s="463"/>
      <c r="D53" s="463"/>
      <c r="E53" s="463"/>
      <c r="F53" s="463"/>
      <c r="G53" s="463"/>
      <c r="H53" s="463"/>
      <c r="I53" s="463"/>
      <c r="J53" s="463"/>
      <c r="K53" s="463"/>
      <c r="L53" s="463"/>
      <c r="M53" s="463"/>
      <c r="N53" s="463"/>
      <c r="O53" s="463"/>
      <c r="P53" s="463"/>
      <c r="Q53" s="463"/>
      <c r="R53" s="463"/>
      <c r="S53" s="463"/>
      <c r="T53" s="463"/>
      <c r="U53" s="463"/>
      <c r="V53" s="463"/>
    </row>
    <row r="54" spans="1:22" x14ac:dyDescent="0.25">
      <c r="A54" s="463"/>
      <c r="B54" s="464"/>
      <c r="C54" s="463"/>
      <c r="D54" s="463"/>
      <c r="E54" s="463"/>
      <c r="F54" s="463"/>
      <c r="G54" s="463"/>
      <c r="H54" s="463"/>
      <c r="I54" s="463"/>
      <c r="J54" s="463"/>
      <c r="K54" s="463"/>
      <c r="L54" s="463"/>
      <c r="M54" s="463"/>
      <c r="N54" s="463"/>
      <c r="O54" s="463"/>
      <c r="P54" s="463"/>
      <c r="Q54" s="463"/>
      <c r="R54" s="463"/>
      <c r="S54" s="463"/>
      <c r="T54" s="463"/>
      <c r="U54" s="463"/>
      <c r="V54" s="463"/>
    </row>
    <row r="55" spans="1:22" x14ac:dyDescent="0.25">
      <c r="A55" s="463"/>
      <c r="B55" s="464"/>
      <c r="C55" s="463"/>
      <c r="D55" s="463"/>
      <c r="E55" s="463"/>
      <c r="F55" s="463"/>
      <c r="G55" s="463"/>
      <c r="H55" s="463"/>
      <c r="I55" s="463"/>
      <c r="J55" s="463"/>
      <c r="K55" s="463"/>
      <c r="L55" s="463"/>
      <c r="M55" s="463"/>
      <c r="N55" s="463"/>
      <c r="O55" s="463"/>
      <c r="P55" s="463"/>
      <c r="Q55" s="463"/>
      <c r="R55" s="463"/>
      <c r="S55" s="463"/>
      <c r="T55" s="463"/>
      <c r="U55" s="463"/>
      <c r="V55" s="463"/>
    </row>
    <row r="56" spans="1:22" x14ac:dyDescent="0.25">
      <c r="A56" s="463"/>
      <c r="B56" s="464"/>
      <c r="C56" s="463"/>
      <c r="D56" s="463"/>
      <c r="E56" s="463"/>
      <c r="F56" s="463"/>
      <c r="G56" s="463"/>
      <c r="H56" s="463"/>
      <c r="I56" s="463"/>
      <c r="J56" s="463"/>
      <c r="K56" s="463"/>
      <c r="L56" s="463"/>
      <c r="M56" s="463"/>
      <c r="N56" s="463"/>
      <c r="O56" s="463"/>
      <c r="P56" s="463"/>
      <c r="Q56" s="463"/>
      <c r="R56" s="463"/>
      <c r="S56" s="463"/>
      <c r="T56" s="463"/>
      <c r="U56" s="463"/>
      <c r="V56" s="463"/>
    </row>
    <row r="57" spans="1:22" x14ac:dyDescent="0.25">
      <c r="A57" s="463"/>
      <c r="B57" s="464"/>
      <c r="C57" s="463"/>
      <c r="D57" s="463"/>
      <c r="E57" s="463"/>
      <c r="F57" s="463"/>
      <c r="G57" s="463"/>
      <c r="H57" s="463"/>
      <c r="I57" s="463"/>
      <c r="J57" s="463"/>
      <c r="K57" s="463"/>
      <c r="L57" s="463"/>
      <c r="M57" s="463"/>
      <c r="N57" s="463"/>
      <c r="O57" s="463"/>
      <c r="P57" s="463"/>
      <c r="Q57" s="463"/>
      <c r="R57" s="463"/>
      <c r="S57" s="463"/>
      <c r="T57" s="463"/>
      <c r="U57" s="463"/>
      <c r="V57" s="463"/>
    </row>
    <row r="58" spans="1:22" x14ac:dyDescent="0.25">
      <c r="A58" s="463"/>
      <c r="B58" s="464"/>
      <c r="C58" s="463"/>
      <c r="D58" s="463"/>
      <c r="E58" s="463"/>
      <c r="F58" s="463"/>
      <c r="G58" s="463"/>
      <c r="H58" s="463"/>
      <c r="I58" s="463"/>
      <c r="J58" s="463"/>
      <c r="K58" s="463"/>
      <c r="L58" s="463"/>
      <c r="M58" s="463"/>
      <c r="N58" s="463"/>
      <c r="O58" s="463"/>
      <c r="P58" s="463"/>
      <c r="Q58" s="463"/>
      <c r="R58" s="463"/>
      <c r="S58" s="463"/>
      <c r="T58" s="463"/>
      <c r="U58" s="463"/>
      <c r="V58" s="463"/>
    </row>
    <row r="59" spans="1:22" x14ac:dyDescent="0.25">
      <c r="A59" s="463"/>
      <c r="B59" s="464"/>
      <c r="C59" s="463"/>
      <c r="D59" s="463"/>
      <c r="E59" s="463"/>
      <c r="F59" s="463"/>
      <c r="G59" s="463"/>
      <c r="H59" s="463"/>
      <c r="I59" s="463"/>
      <c r="J59" s="463"/>
      <c r="K59" s="463"/>
      <c r="L59" s="463"/>
      <c r="M59" s="463"/>
      <c r="N59" s="463"/>
      <c r="O59" s="463"/>
      <c r="P59" s="463"/>
      <c r="Q59" s="463"/>
      <c r="R59" s="463"/>
      <c r="S59" s="463"/>
      <c r="T59" s="463"/>
      <c r="U59" s="463"/>
      <c r="V59" s="463"/>
    </row>
    <row r="60" spans="1:22" x14ac:dyDescent="0.25">
      <c r="A60" s="463"/>
      <c r="B60" s="464"/>
      <c r="C60" s="463"/>
      <c r="D60" s="463"/>
      <c r="E60" s="463"/>
      <c r="F60" s="463"/>
      <c r="G60" s="463"/>
      <c r="H60" s="463"/>
      <c r="I60" s="463"/>
      <c r="J60" s="463"/>
      <c r="K60" s="463"/>
      <c r="L60" s="463"/>
      <c r="M60" s="463"/>
      <c r="N60" s="463"/>
      <c r="O60" s="463"/>
      <c r="P60" s="463"/>
      <c r="Q60" s="463"/>
      <c r="R60" s="463"/>
      <c r="S60" s="463"/>
      <c r="T60" s="463"/>
      <c r="U60" s="463"/>
      <c r="V60" s="463"/>
    </row>
    <row r="61" spans="1:22" x14ac:dyDescent="0.25">
      <c r="A61" s="463"/>
      <c r="B61" s="464"/>
      <c r="C61" s="463"/>
      <c r="D61" s="463"/>
      <c r="E61" s="463"/>
      <c r="F61" s="463"/>
      <c r="G61" s="463"/>
      <c r="H61" s="463"/>
      <c r="I61" s="463"/>
      <c r="J61" s="463"/>
      <c r="K61" s="463"/>
      <c r="L61" s="463"/>
      <c r="M61" s="463"/>
      <c r="N61" s="463"/>
      <c r="O61" s="463"/>
      <c r="P61" s="463"/>
      <c r="Q61" s="463"/>
      <c r="R61" s="463"/>
      <c r="S61" s="463"/>
      <c r="T61" s="463"/>
      <c r="U61" s="463"/>
      <c r="V61" s="463"/>
    </row>
    <row r="62" spans="1:22" x14ac:dyDescent="0.25">
      <c r="A62" s="463"/>
      <c r="B62" s="464"/>
      <c r="C62" s="463"/>
      <c r="D62" s="463"/>
      <c r="E62" s="463"/>
      <c r="F62" s="463"/>
      <c r="G62" s="463"/>
      <c r="H62" s="463"/>
      <c r="I62" s="463"/>
      <c r="J62" s="463"/>
      <c r="K62" s="463"/>
      <c r="L62" s="463"/>
      <c r="M62" s="463"/>
      <c r="N62" s="463"/>
      <c r="O62" s="463"/>
      <c r="P62" s="463"/>
      <c r="Q62" s="463"/>
      <c r="R62" s="463"/>
      <c r="S62" s="463"/>
      <c r="T62" s="463"/>
      <c r="U62" s="463"/>
      <c r="V62" s="463"/>
    </row>
    <row r="63" spans="1:22" x14ac:dyDescent="0.25">
      <c r="A63" s="463"/>
      <c r="B63" s="464"/>
      <c r="C63" s="463"/>
      <c r="D63" s="463"/>
      <c r="E63" s="463"/>
      <c r="F63" s="463"/>
      <c r="G63" s="463"/>
      <c r="H63" s="463"/>
      <c r="I63" s="463"/>
      <c r="J63" s="463"/>
      <c r="K63" s="463"/>
      <c r="L63" s="463"/>
      <c r="M63" s="463"/>
      <c r="N63" s="463"/>
      <c r="O63" s="463"/>
      <c r="P63" s="463"/>
      <c r="Q63" s="463"/>
      <c r="R63" s="463"/>
      <c r="S63" s="463"/>
      <c r="T63" s="463"/>
      <c r="U63" s="463"/>
      <c r="V63" s="463"/>
    </row>
    <row r="64" spans="1:22" x14ac:dyDescent="0.25">
      <c r="A64" s="463"/>
      <c r="B64" s="464"/>
      <c r="C64" s="463"/>
      <c r="D64" s="463"/>
      <c r="E64" s="463"/>
      <c r="F64" s="463"/>
      <c r="G64" s="463"/>
      <c r="H64" s="463"/>
      <c r="I64" s="463"/>
      <c r="J64" s="463"/>
      <c r="K64" s="463"/>
      <c r="L64" s="463"/>
      <c r="M64" s="463"/>
      <c r="N64" s="463"/>
      <c r="O64" s="463"/>
      <c r="P64" s="463"/>
      <c r="Q64" s="463"/>
      <c r="R64" s="463"/>
      <c r="S64" s="463"/>
      <c r="T64" s="463"/>
      <c r="U64" s="463"/>
      <c r="V64" s="463"/>
    </row>
    <row r="65" spans="1:22" x14ac:dyDescent="0.25">
      <c r="A65" s="463"/>
      <c r="B65" s="464"/>
      <c r="C65" s="463"/>
      <c r="D65" s="463"/>
      <c r="E65" s="463"/>
      <c r="F65" s="463"/>
      <c r="G65" s="463"/>
      <c r="H65" s="463"/>
      <c r="I65" s="463"/>
      <c r="J65" s="463"/>
      <c r="K65" s="463"/>
      <c r="L65" s="463"/>
      <c r="M65" s="463"/>
      <c r="N65" s="463"/>
      <c r="O65" s="463"/>
      <c r="P65" s="463"/>
      <c r="Q65" s="463"/>
      <c r="R65" s="463"/>
      <c r="S65" s="463"/>
      <c r="T65" s="463"/>
      <c r="U65" s="463"/>
      <c r="V65" s="463"/>
    </row>
    <row r="66" spans="1:22" x14ac:dyDescent="0.25">
      <c r="A66" s="463"/>
      <c r="B66" s="464"/>
      <c r="C66" s="463"/>
      <c r="D66" s="463"/>
      <c r="E66" s="463"/>
      <c r="F66" s="463"/>
      <c r="G66" s="463"/>
      <c r="H66" s="463"/>
      <c r="I66" s="463"/>
      <c r="J66" s="463"/>
      <c r="K66" s="463"/>
      <c r="L66" s="463"/>
      <c r="M66" s="463"/>
      <c r="N66" s="463"/>
      <c r="O66" s="463"/>
      <c r="P66" s="463"/>
      <c r="Q66" s="463"/>
      <c r="R66" s="463"/>
      <c r="S66" s="463"/>
      <c r="T66" s="463"/>
      <c r="U66" s="463"/>
      <c r="V66" s="463"/>
    </row>
    <row r="67" spans="1:22" x14ac:dyDescent="0.25">
      <c r="A67" s="463"/>
      <c r="B67" s="464"/>
      <c r="C67" s="463"/>
      <c r="D67" s="463"/>
      <c r="E67" s="463"/>
      <c r="F67" s="463"/>
      <c r="G67" s="463"/>
      <c r="H67" s="463"/>
      <c r="I67" s="463"/>
      <c r="J67" s="463"/>
      <c r="K67" s="463"/>
      <c r="L67" s="463"/>
      <c r="M67" s="463"/>
      <c r="N67" s="463"/>
      <c r="O67" s="463"/>
      <c r="P67" s="463"/>
      <c r="Q67" s="463"/>
      <c r="R67" s="463"/>
      <c r="S67" s="463"/>
      <c r="T67" s="463"/>
      <c r="U67" s="463"/>
      <c r="V67" s="463"/>
    </row>
    <row r="68" spans="1:22" x14ac:dyDescent="0.25">
      <c r="A68" s="463"/>
      <c r="B68" s="464"/>
      <c r="C68" s="463"/>
      <c r="D68" s="463"/>
      <c r="E68" s="463"/>
      <c r="F68" s="463"/>
      <c r="G68" s="463"/>
      <c r="H68" s="463"/>
      <c r="I68" s="463"/>
      <c r="J68" s="463"/>
      <c r="K68" s="463"/>
      <c r="L68" s="463"/>
      <c r="M68" s="463"/>
      <c r="N68" s="463"/>
      <c r="O68" s="463"/>
      <c r="P68" s="463"/>
      <c r="Q68" s="463"/>
      <c r="R68" s="463"/>
      <c r="S68" s="463"/>
      <c r="T68" s="463"/>
      <c r="U68" s="463"/>
      <c r="V68" s="463"/>
    </row>
    <row r="69" spans="1:22" x14ac:dyDescent="0.25">
      <c r="A69" s="463"/>
      <c r="B69" s="464"/>
      <c r="C69" s="463"/>
      <c r="D69" s="463"/>
      <c r="E69" s="463"/>
      <c r="F69" s="463"/>
      <c r="G69" s="463"/>
      <c r="H69" s="463"/>
      <c r="I69" s="463"/>
      <c r="J69" s="463"/>
      <c r="K69" s="463"/>
      <c r="L69" s="463"/>
      <c r="M69" s="463"/>
      <c r="N69" s="463"/>
      <c r="O69" s="463"/>
      <c r="P69" s="463"/>
      <c r="Q69" s="463"/>
      <c r="R69" s="463"/>
      <c r="S69" s="463"/>
      <c r="T69" s="463"/>
      <c r="U69" s="463"/>
      <c r="V69" s="463"/>
    </row>
    <row r="70" spans="1:22" x14ac:dyDescent="0.25">
      <c r="A70" s="463"/>
      <c r="B70" s="464"/>
      <c r="C70" s="463"/>
      <c r="D70" s="463"/>
      <c r="E70" s="463"/>
      <c r="F70" s="463"/>
      <c r="G70" s="463"/>
      <c r="H70" s="463"/>
      <c r="I70" s="463"/>
      <c r="J70" s="463"/>
      <c r="K70" s="463"/>
      <c r="L70" s="463"/>
      <c r="M70" s="463"/>
      <c r="N70" s="463"/>
      <c r="O70" s="463"/>
      <c r="P70" s="463"/>
      <c r="Q70" s="463"/>
      <c r="R70" s="463"/>
      <c r="S70" s="463"/>
      <c r="T70" s="463"/>
      <c r="U70" s="463"/>
      <c r="V70" s="463"/>
    </row>
    <row r="71" spans="1:22" x14ac:dyDescent="0.25">
      <c r="A71" s="463"/>
      <c r="B71" s="464"/>
      <c r="C71" s="463"/>
      <c r="D71" s="463"/>
      <c r="E71" s="463"/>
      <c r="F71" s="463"/>
      <c r="G71" s="463"/>
      <c r="H71" s="463"/>
      <c r="I71" s="463"/>
      <c r="J71" s="463"/>
      <c r="K71" s="463"/>
      <c r="L71" s="463"/>
      <c r="M71" s="463"/>
      <c r="N71" s="463"/>
      <c r="O71" s="463"/>
      <c r="P71" s="463"/>
      <c r="Q71" s="463"/>
      <c r="R71" s="463"/>
      <c r="S71" s="463"/>
      <c r="T71" s="463"/>
      <c r="U71" s="463"/>
      <c r="V71" s="463"/>
    </row>
    <row r="72" spans="1:22" x14ac:dyDescent="0.25">
      <c r="A72" s="463"/>
      <c r="B72" s="464"/>
      <c r="C72" s="463"/>
      <c r="D72" s="463"/>
      <c r="E72" s="463"/>
      <c r="F72" s="463"/>
      <c r="G72" s="463"/>
      <c r="H72" s="463"/>
      <c r="I72" s="463"/>
      <c r="J72" s="463"/>
      <c r="K72" s="463"/>
      <c r="L72" s="463"/>
      <c r="M72" s="463"/>
      <c r="N72" s="463"/>
      <c r="O72" s="463"/>
      <c r="P72" s="463"/>
      <c r="Q72" s="463"/>
      <c r="R72" s="463"/>
      <c r="S72" s="463"/>
      <c r="T72" s="463"/>
      <c r="U72" s="463"/>
      <c r="V72" s="463"/>
    </row>
    <row r="73" spans="1:22" x14ac:dyDescent="0.25">
      <c r="A73" s="463"/>
      <c r="B73" s="464"/>
      <c r="C73" s="463"/>
      <c r="D73" s="463"/>
      <c r="E73" s="463"/>
      <c r="F73" s="463"/>
      <c r="G73" s="463"/>
      <c r="H73" s="463"/>
      <c r="I73" s="463"/>
      <c r="J73" s="463"/>
      <c r="K73" s="463"/>
      <c r="L73" s="463"/>
      <c r="M73" s="463"/>
      <c r="N73" s="463"/>
      <c r="O73" s="463"/>
      <c r="P73" s="463"/>
      <c r="Q73" s="463"/>
      <c r="R73" s="463"/>
      <c r="S73" s="463"/>
      <c r="T73" s="463"/>
      <c r="U73" s="463"/>
      <c r="V73" s="463"/>
    </row>
    <row r="74" spans="1:22" x14ac:dyDescent="0.25">
      <c r="A74" s="463"/>
      <c r="B74" s="464"/>
      <c r="C74" s="463"/>
      <c r="D74" s="463"/>
      <c r="E74" s="463"/>
      <c r="F74" s="463"/>
      <c r="G74" s="463"/>
      <c r="H74" s="463"/>
      <c r="I74" s="463"/>
      <c r="J74" s="463"/>
      <c r="K74" s="463"/>
      <c r="L74" s="463"/>
      <c r="M74" s="463"/>
      <c r="N74" s="463"/>
      <c r="O74" s="463"/>
      <c r="P74" s="463"/>
      <c r="Q74" s="463"/>
      <c r="R74" s="463"/>
      <c r="S74" s="463"/>
    </row>
    <row r="75" spans="1:22" x14ac:dyDescent="0.25">
      <c r="A75" s="463"/>
      <c r="B75" s="464"/>
      <c r="C75" s="463"/>
      <c r="D75" s="463"/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</row>
    <row r="76" spans="1:22" x14ac:dyDescent="0.25">
      <c r="A76" s="463"/>
      <c r="B76" s="464"/>
      <c r="C76" s="463"/>
      <c r="D76" s="463"/>
      <c r="E76" s="463"/>
      <c r="F76" s="463"/>
      <c r="G76" s="463"/>
      <c r="H76" s="463"/>
      <c r="I76" s="463"/>
      <c r="J76" s="463"/>
      <c r="K76" s="463"/>
      <c r="L76" s="463"/>
      <c r="M76" s="463"/>
      <c r="N76" s="463"/>
      <c r="O76" s="463"/>
      <c r="P76" s="463"/>
      <c r="Q76" s="463"/>
      <c r="R76" s="463"/>
      <c r="S76" s="463"/>
    </row>
    <row r="77" spans="1:22" x14ac:dyDescent="0.25">
      <c r="A77" s="463"/>
      <c r="B77" s="464"/>
      <c r="C77" s="463"/>
      <c r="D77" s="463"/>
      <c r="E77" s="463"/>
      <c r="F77" s="463"/>
      <c r="G77" s="463"/>
      <c r="H77" s="463"/>
      <c r="I77" s="463"/>
      <c r="J77" s="463"/>
      <c r="K77" s="463"/>
      <c r="L77" s="463"/>
      <c r="M77" s="463"/>
      <c r="N77" s="463"/>
      <c r="O77" s="463"/>
      <c r="P77" s="463"/>
      <c r="Q77" s="463"/>
      <c r="R77" s="463"/>
      <c r="S77" s="463"/>
    </row>
    <row r="78" spans="1:22" x14ac:dyDescent="0.25">
      <c r="A78" s="463"/>
      <c r="B78" s="464"/>
      <c r="C78" s="463"/>
      <c r="D78" s="463"/>
      <c r="E78" s="463"/>
      <c r="F78" s="463"/>
      <c r="G78" s="463"/>
      <c r="H78" s="463"/>
      <c r="I78" s="463"/>
      <c r="J78" s="463"/>
      <c r="K78" s="463"/>
      <c r="L78" s="463"/>
      <c r="M78" s="463"/>
      <c r="N78" s="463"/>
      <c r="O78" s="463"/>
      <c r="P78" s="463"/>
      <c r="Q78" s="463"/>
      <c r="R78" s="463"/>
      <c r="S78" s="463"/>
    </row>
    <row r="79" spans="1:22" x14ac:dyDescent="0.25">
      <c r="A79" s="463"/>
      <c r="B79" s="464"/>
      <c r="C79" s="463"/>
      <c r="D79" s="463"/>
      <c r="E79" s="463"/>
      <c r="F79" s="463"/>
      <c r="G79" s="463"/>
      <c r="H79" s="463"/>
      <c r="I79" s="463"/>
      <c r="J79" s="463"/>
      <c r="K79" s="463"/>
      <c r="L79" s="463"/>
      <c r="M79" s="463"/>
      <c r="N79" s="463"/>
      <c r="O79" s="463"/>
      <c r="P79" s="463"/>
      <c r="Q79" s="463"/>
      <c r="R79" s="463"/>
      <c r="S79" s="463"/>
    </row>
    <row r="80" spans="1:22" x14ac:dyDescent="0.25">
      <c r="A80" s="463"/>
      <c r="B80" s="464"/>
      <c r="C80" s="463"/>
      <c r="D80" s="463"/>
      <c r="E80" s="463"/>
      <c r="F80" s="463"/>
      <c r="G80" s="463"/>
      <c r="H80" s="463"/>
      <c r="I80" s="463"/>
      <c r="J80" s="463"/>
      <c r="K80" s="463"/>
      <c r="L80" s="463"/>
      <c r="M80" s="463"/>
      <c r="N80" s="463"/>
      <c r="O80" s="463"/>
      <c r="P80" s="463"/>
      <c r="Q80" s="463"/>
      <c r="R80" s="463"/>
      <c r="S80" s="463"/>
    </row>
    <row r="81" spans="1:19" x14ac:dyDescent="0.25">
      <c r="A81" s="463"/>
      <c r="B81" s="464"/>
      <c r="C81" s="463"/>
      <c r="D81" s="463"/>
      <c r="E81" s="463"/>
      <c r="F81" s="463"/>
      <c r="G81" s="463"/>
      <c r="H81" s="463"/>
      <c r="I81" s="463"/>
      <c r="J81" s="463"/>
      <c r="K81" s="463"/>
      <c r="L81" s="463"/>
      <c r="M81" s="463"/>
      <c r="N81" s="463"/>
      <c r="O81" s="463"/>
      <c r="P81" s="463"/>
      <c r="Q81" s="463"/>
      <c r="R81" s="463"/>
      <c r="S81" s="463"/>
    </row>
    <row r="82" spans="1:19" x14ac:dyDescent="0.25">
      <c r="A82" s="463"/>
      <c r="B82" s="464"/>
      <c r="C82" s="463"/>
      <c r="D82" s="463"/>
      <c r="E82" s="463"/>
      <c r="F82" s="463"/>
      <c r="G82" s="463"/>
      <c r="H82" s="463"/>
      <c r="I82" s="463"/>
      <c r="J82" s="463"/>
      <c r="K82" s="463"/>
      <c r="L82" s="463"/>
      <c r="M82" s="463"/>
      <c r="N82" s="463"/>
      <c r="O82" s="463"/>
      <c r="P82" s="463"/>
      <c r="Q82" s="463"/>
      <c r="R82" s="463"/>
      <c r="S82" s="463"/>
    </row>
  </sheetData>
  <sheetProtection password="CDE6" sheet="1" formatCells="0" formatColumns="0" formatRows="0"/>
  <mergeCells count="4">
    <mergeCell ref="C1:P1"/>
    <mergeCell ref="C3:P3"/>
    <mergeCell ref="C2:P2"/>
    <mergeCell ref="I4:J4"/>
  </mergeCells>
  <phoneticPr fontId="42" type="noConversion"/>
  <pageMargins left="0.55000000000000004" right="0.48" top="0.34" bottom="0.35" header="0.24" footer="0.23"/>
  <pageSetup paperSize="9" scale="50" orientation="landscape" cellComments="asDisplayed" r:id="rId1"/>
  <headerFooter alignWithMargins="0">
    <oddFooter>&amp;C&amp;10Page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S125"/>
  <sheetViews>
    <sheetView zoomScale="55" zoomScaleNormal="55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U30" sqref="U30"/>
    </sheetView>
  </sheetViews>
  <sheetFormatPr defaultColWidth="8.85546875" defaultRowHeight="15.75" x14ac:dyDescent="0.25"/>
  <cols>
    <col min="1" max="1" width="24.5703125" style="1" customWidth="1"/>
    <col min="2" max="2" width="11.85546875" style="1" customWidth="1"/>
    <col min="3" max="3" width="19.42578125" style="1" customWidth="1"/>
    <col min="4" max="4" width="16.7109375" style="1" customWidth="1"/>
    <col min="5" max="5" width="17.5703125" style="1" customWidth="1"/>
    <col min="6" max="6" width="11.85546875" style="1" customWidth="1"/>
    <col min="7" max="7" width="18.85546875" style="1" customWidth="1"/>
    <col min="8" max="8" width="12.140625" style="1" customWidth="1"/>
    <col min="9" max="9" width="17.7109375" style="1" customWidth="1"/>
    <col min="10" max="10" width="18.5703125" style="1" customWidth="1"/>
    <col min="11" max="11" width="11.5703125" style="1" customWidth="1"/>
    <col min="12" max="12" width="19.5703125" style="1" customWidth="1"/>
    <col min="13" max="13" width="25.7109375" style="1" customWidth="1"/>
    <col min="14" max="14" width="19.42578125" style="1" customWidth="1"/>
    <col min="15" max="16" width="20.140625" style="1" customWidth="1"/>
    <col min="17" max="17" width="18.7109375" style="1" hidden="1" customWidth="1"/>
    <col min="18" max="18" width="17.28515625" style="1" hidden="1" customWidth="1"/>
    <col min="19" max="16384" width="8.85546875" style="1"/>
  </cols>
  <sheetData>
    <row r="1" spans="1:19" ht="18.75" x14ac:dyDescent="0.3">
      <c r="A1" s="5" t="s">
        <v>316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</row>
    <row r="2" spans="1:19" ht="10.5" customHeight="1" x14ac:dyDescent="0.3">
      <c r="A2" s="761"/>
      <c r="B2" s="5"/>
      <c r="C2" s="5"/>
      <c r="D2" s="760"/>
      <c r="E2" s="5"/>
      <c r="F2" s="5"/>
      <c r="G2" s="5"/>
      <c r="H2" s="5"/>
      <c r="I2" s="5"/>
      <c r="J2" s="5"/>
      <c r="K2" s="5"/>
      <c r="L2" s="5"/>
      <c r="M2" s="463"/>
      <c r="N2" s="463"/>
      <c r="O2" s="463"/>
      <c r="P2" s="463"/>
      <c r="Q2" s="463"/>
      <c r="R2" s="463"/>
    </row>
    <row r="3" spans="1:19" ht="19.5" thickBot="1" x14ac:dyDescent="0.35">
      <c r="A3" s="5"/>
      <c r="B3" s="5"/>
      <c r="C3" s="5" t="s">
        <v>315</v>
      </c>
      <c r="D3" s="5"/>
      <c r="E3" s="5"/>
      <c r="F3" s="5"/>
      <c r="G3" s="5"/>
      <c r="H3" s="5"/>
      <c r="I3" s="5"/>
      <c r="J3" s="5"/>
      <c r="K3" s="5"/>
      <c r="L3" s="5"/>
      <c r="M3" s="463"/>
      <c r="N3" s="463"/>
      <c r="O3" s="463"/>
      <c r="P3" s="634"/>
      <c r="Q3" s="759"/>
      <c r="R3" s="634"/>
    </row>
    <row r="4" spans="1:19" ht="15.75" customHeight="1" thickTop="1" x14ac:dyDescent="0.25">
      <c r="A4" s="1171" t="s">
        <v>314</v>
      </c>
      <c r="B4" s="758"/>
      <c r="C4" s="1162" t="s">
        <v>313</v>
      </c>
      <c r="D4" s="1162"/>
      <c r="E4" s="1174"/>
      <c r="F4" s="1176" t="s">
        <v>312</v>
      </c>
      <c r="G4" s="1162"/>
      <c r="H4" s="1162"/>
      <c r="I4" s="1163"/>
      <c r="J4" s="1162" t="s">
        <v>311</v>
      </c>
      <c r="K4" s="1162"/>
      <c r="L4" s="1163"/>
      <c r="M4" s="1168" t="s">
        <v>310</v>
      </c>
      <c r="N4" s="1169"/>
      <c r="O4" s="1169"/>
      <c r="P4" s="1170"/>
      <c r="Q4" s="1152" t="s">
        <v>309</v>
      </c>
      <c r="R4" s="1179" t="s">
        <v>308</v>
      </c>
    </row>
    <row r="5" spans="1:19" ht="15.6" customHeight="1" x14ac:dyDescent="0.25">
      <c r="A5" s="1172"/>
      <c r="B5" s="757"/>
      <c r="C5" s="1164"/>
      <c r="D5" s="1164"/>
      <c r="E5" s="1175"/>
      <c r="F5" s="1177"/>
      <c r="G5" s="1164"/>
      <c r="H5" s="1164"/>
      <c r="I5" s="1165"/>
      <c r="J5" s="1164"/>
      <c r="K5" s="1164"/>
      <c r="L5" s="1165"/>
      <c r="M5" s="1182" t="s">
        <v>307</v>
      </c>
      <c r="N5" s="1184" t="s">
        <v>306</v>
      </c>
      <c r="O5" s="1142" t="s">
        <v>68</v>
      </c>
      <c r="P5" s="1150" t="s">
        <v>305</v>
      </c>
      <c r="Q5" s="1152"/>
      <c r="R5" s="1180"/>
    </row>
    <row r="6" spans="1:19" ht="16.5" thickBot="1" x14ac:dyDescent="0.3">
      <c r="A6" s="1173"/>
      <c r="B6" s="756" t="s">
        <v>304</v>
      </c>
      <c r="C6" s="756" t="s">
        <v>303</v>
      </c>
      <c r="D6" s="755" t="s">
        <v>302</v>
      </c>
      <c r="E6" s="755" t="s">
        <v>301</v>
      </c>
      <c r="F6" s="756" t="s">
        <v>304</v>
      </c>
      <c r="G6" s="755" t="s">
        <v>303</v>
      </c>
      <c r="H6" s="755" t="s">
        <v>302</v>
      </c>
      <c r="I6" s="754" t="s">
        <v>301</v>
      </c>
      <c r="J6" s="756" t="s">
        <v>303</v>
      </c>
      <c r="K6" s="755" t="s">
        <v>302</v>
      </c>
      <c r="L6" s="754" t="s">
        <v>301</v>
      </c>
      <c r="M6" s="1183"/>
      <c r="N6" s="1185"/>
      <c r="O6" s="1143"/>
      <c r="P6" s="1151"/>
      <c r="Q6" s="1153"/>
      <c r="R6" s="1181"/>
    </row>
    <row r="7" spans="1:19" x14ac:dyDescent="0.25">
      <c r="A7" s="753" t="s">
        <v>300</v>
      </c>
      <c r="B7" s="750"/>
      <c r="C7" s="749">
        <f>+Quantities!M6</f>
        <v>0</v>
      </c>
      <c r="D7" s="752"/>
      <c r="E7" s="751">
        <f>+C7*Prices!F7</f>
        <v>0</v>
      </c>
      <c r="F7" s="750"/>
      <c r="G7" s="749">
        <f>+Quantities!O6</f>
        <v>0</v>
      </c>
      <c r="H7" s="747"/>
      <c r="I7" s="746">
        <f>+G7*Prices!F7</f>
        <v>0</v>
      </c>
      <c r="J7" s="748">
        <f>C7+G7</f>
        <v>0</v>
      </c>
      <c r="K7" s="747"/>
      <c r="L7" s="746">
        <f>+J7*Prices!F7</f>
        <v>0</v>
      </c>
      <c r="M7" s="745">
        <f>ROUNDUP(C7/5,0)*5</f>
        <v>0</v>
      </c>
      <c r="N7" s="744">
        <f>ROUNDUP(G7/5,0)*5</f>
        <v>0</v>
      </c>
      <c r="O7" s="743">
        <f>SUM(M7:N7)</f>
        <v>0</v>
      </c>
      <c r="P7" s="903">
        <f>+O7*Prices!F7</f>
        <v>0</v>
      </c>
      <c r="Q7" s="1166">
        <f>SUM(O7:O11)</f>
        <v>0</v>
      </c>
      <c r="R7" s="1167">
        <f>SUM(J7:J11)</f>
        <v>0</v>
      </c>
    </row>
    <row r="8" spans="1:19" x14ac:dyDescent="0.25">
      <c r="A8" s="740" t="s">
        <v>299</v>
      </c>
      <c r="B8" s="742"/>
      <c r="C8" s="738">
        <f>+Quantities!M7</f>
        <v>0</v>
      </c>
      <c r="D8" s="739"/>
      <c r="E8" s="648">
        <f>+C8*Prices!F8</f>
        <v>0</v>
      </c>
      <c r="F8" s="742"/>
      <c r="G8" s="738">
        <f>+Quantities!O7</f>
        <v>0</v>
      </c>
      <c r="H8" s="741"/>
      <c r="I8" s="736">
        <f>+G8*Prices!F8</f>
        <v>0</v>
      </c>
      <c r="J8" s="737">
        <f>C8+G8</f>
        <v>0</v>
      </c>
      <c r="K8" s="741"/>
      <c r="L8" s="736">
        <f>+J8*Prices!F8</f>
        <v>0</v>
      </c>
      <c r="M8" s="683">
        <f>ROUNDUP(C8/5,0)*5</f>
        <v>0</v>
      </c>
      <c r="N8" s="682">
        <f>ROUNDUP(G8/5,0)*5</f>
        <v>0</v>
      </c>
      <c r="O8" s="640">
        <f>SUM(M8:N8)</f>
        <v>0</v>
      </c>
      <c r="P8" s="904">
        <f>+O8*Prices!F8</f>
        <v>0</v>
      </c>
      <c r="Q8" s="1140"/>
      <c r="R8" s="1148"/>
    </row>
    <row r="9" spans="1:19" x14ac:dyDescent="0.25">
      <c r="A9" s="740" t="s">
        <v>298</v>
      </c>
      <c r="B9" s="742"/>
      <c r="C9" s="738">
        <f>+Quantities!M8</f>
        <v>0</v>
      </c>
      <c r="D9" s="739"/>
      <c r="E9" s="648">
        <f>+C9*Prices!F9</f>
        <v>0</v>
      </c>
      <c r="F9" s="742"/>
      <c r="G9" s="738">
        <f>+Quantities!O8</f>
        <v>0</v>
      </c>
      <c r="H9" s="741"/>
      <c r="I9" s="736">
        <f>+G9*Prices!F9</f>
        <v>0</v>
      </c>
      <c r="J9" s="737">
        <f>C9+G9</f>
        <v>0</v>
      </c>
      <c r="K9" s="741"/>
      <c r="L9" s="736">
        <f>+J9*Prices!F9</f>
        <v>0</v>
      </c>
      <c r="M9" s="683">
        <f>ROUNDUP(C9/5,0)*5</f>
        <v>0</v>
      </c>
      <c r="N9" s="682">
        <f>ROUNDUP(G9/5,0)*5</f>
        <v>0</v>
      </c>
      <c r="O9" s="640">
        <f>SUM(M9:N9)</f>
        <v>0</v>
      </c>
      <c r="P9" s="904">
        <f>+O9*Prices!F9</f>
        <v>0</v>
      </c>
      <c r="Q9" s="1140"/>
      <c r="R9" s="1148"/>
    </row>
    <row r="10" spans="1:19" x14ac:dyDescent="0.25">
      <c r="A10" s="740" t="s">
        <v>297</v>
      </c>
      <c r="B10" s="742"/>
      <c r="C10" s="738">
        <f>+Quantities!M9</f>
        <v>0</v>
      </c>
      <c r="D10" s="739"/>
      <c r="E10" s="648" t="str">
        <f>Prices!$F$10</f>
        <v>Contact GDF</v>
      </c>
      <c r="F10" s="742"/>
      <c r="G10" s="738">
        <f>+Quantities!O9</f>
        <v>0</v>
      </c>
      <c r="H10" s="741"/>
      <c r="I10" s="933" t="str">
        <f>Prices!$F$10</f>
        <v>Contact GDF</v>
      </c>
      <c r="J10" s="737">
        <f>C10+G10</f>
        <v>0</v>
      </c>
      <c r="K10" s="741"/>
      <c r="L10" s="902" t="str">
        <f>Prices!$F$10</f>
        <v>Contact GDF</v>
      </c>
      <c r="M10" s="683">
        <f>ROUNDUP(C10/5,0)*5</f>
        <v>0</v>
      </c>
      <c r="N10" s="682">
        <f>ROUNDUP(G10/5,0)*5</f>
        <v>0</v>
      </c>
      <c r="O10" s="640">
        <f>SUM(M10:N10)</f>
        <v>0</v>
      </c>
      <c r="P10" s="902" t="str">
        <f>Prices!$F$10</f>
        <v>Contact GDF</v>
      </c>
      <c r="Q10" s="1140"/>
      <c r="R10" s="1148"/>
      <c r="S10" s="885"/>
    </row>
    <row r="11" spans="1:19" ht="16.5" thickBot="1" x14ac:dyDescent="0.3">
      <c r="A11" s="735" t="s">
        <v>296</v>
      </c>
      <c r="B11" s="734"/>
      <c r="C11" s="733">
        <f>+Quantities!M10</f>
        <v>0</v>
      </c>
      <c r="D11" s="734"/>
      <c r="E11" s="931" t="str">
        <f>Prices!$F$11</f>
        <v>Contact GDF</v>
      </c>
      <c r="F11" s="734"/>
      <c r="G11" s="733">
        <f>+Quantities!O10</f>
        <v>0</v>
      </c>
      <c r="H11" s="731"/>
      <c r="I11" s="934" t="str">
        <f>Prices!$F$11</f>
        <v>Contact GDF</v>
      </c>
      <c r="J11" s="732">
        <f>C11+G11</f>
        <v>0</v>
      </c>
      <c r="K11" s="731"/>
      <c r="L11" s="932" t="str">
        <f>Prices!$F$11</f>
        <v>Contact GDF</v>
      </c>
      <c r="M11" s="927">
        <f>ROUNDUP(C11/5,0)*5</f>
        <v>0</v>
      </c>
      <c r="N11" s="928">
        <f>ROUNDUP(G11/5,0)*5</f>
        <v>0</v>
      </c>
      <c r="O11" s="636">
        <f>SUM(M11:N11)</f>
        <v>0</v>
      </c>
      <c r="P11" s="902" t="str">
        <f>Prices!$F$11</f>
        <v>Contact GDF</v>
      </c>
      <c r="Q11" s="1140"/>
      <c r="R11" s="1148"/>
      <c r="S11" s="885"/>
    </row>
    <row r="12" spans="1:19" ht="16.5" thickTop="1" x14ac:dyDescent="0.25">
      <c r="A12" s="730"/>
      <c r="B12" s="728"/>
      <c r="C12" s="727"/>
      <c r="D12" s="730"/>
      <c r="E12" s="729"/>
      <c r="F12" s="728"/>
      <c r="G12" s="727"/>
      <c r="H12" s="725"/>
      <c r="I12" s="724"/>
      <c r="J12" s="726"/>
      <c r="K12" s="725"/>
      <c r="L12" s="724"/>
      <c r="M12" s="718"/>
      <c r="N12" s="723"/>
      <c r="O12" s="695"/>
      <c r="P12" s="722"/>
      <c r="Q12" s="722"/>
      <c r="R12" s="721"/>
    </row>
    <row r="13" spans="1:19" ht="16.5" thickBot="1" x14ac:dyDescent="0.3">
      <c r="A13" s="719"/>
      <c r="B13" s="719"/>
      <c r="C13" s="719"/>
      <c r="D13" s="719"/>
      <c r="E13" s="719"/>
      <c r="F13" s="719"/>
      <c r="G13" s="719"/>
      <c r="H13" s="719"/>
      <c r="I13" s="719"/>
      <c r="J13" s="720"/>
      <c r="K13" s="719"/>
      <c r="L13" s="719"/>
      <c r="M13" s="718"/>
      <c r="N13" s="717"/>
      <c r="O13" s="695"/>
      <c r="P13" s="695"/>
      <c r="Q13" s="637"/>
      <c r="R13" s="716"/>
    </row>
    <row r="14" spans="1:19" ht="16.5" thickTop="1" x14ac:dyDescent="0.25">
      <c r="A14" s="715" t="s">
        <v>295</v>
      </c>
      <c r="B14" s="1178">
        <v>1</v>
      </c>
      <c r="C14" s="713">
        <f>(1-B14)*Quantities!M13</f>
        <v>0</v>
      </c>
      <c r="D14" s="713">
        <f>ROUNDUP(C14/Prices!$C$4,0)</f>
        <v>0</v>
      </c>
      <c r="E14" s="714">
        <f>+D14*Prices!C12</f>
        <v>0</v>
      </c>
      <c r="F14" s="1178">
        <v>1</v>
      </c>
      <c r="G14" s="713">
        <f>(1-F14)*Quantities!O13</f>
        <v>0</v>
      </c>
      <c r="H14" s="713">
        <f>ROUNDUP(G14/Prices!$C$4,0)</f>
        <v>0</v>
      </c>
      <c r="I14" s="712">
        <f>+H14*Prices!C12</f>
        <v>0</v>
      </c>
      <c r="J14" s="711">
        <f t="shared" ref="J14:L15" si="0">+G14+C14</f>
        <v>0</v>
      </c>
      <c r="K14" s="711">
        <f t="shared" si="0"/>
        <v>0</v>
      </c>
      <c r="L14" s="710">
        <f t="shared" si="0"/>
        <v>0</v>
      </c>
      <c r="M14" s="709">
        <f>ROUNDUP(D14/5,0)*5</f>
        <v>0</v>
      </c>
      <c r="N14" s="708">
        <f>ROUNDUP(H14/5,0)*5</f>
        <v>0</v>
      </c>
      <c r="O14" s="707">
        <f>SUM(M14:N14)</f>
        <v>0</v>
      </c>
      <c r="P14" s="706">
        <f>+O14*Prices!C12</f>
        <v>0</v>
      </c>
      <c r="Q14" s="1144">
        <f>(O14*Prices!C4)+(O15*Prices!B4)</f>
        <v>0</v>
      </c>
      <c r="R14" s="1145">
        <f>(K14*Prices!C4)+(K15*Prices!B4)</f>
        <v>0</v>
      </c>
    </row>
    <row r="15" spans="1:19" x14ac:dyDescent="0.25">
      <c r="A15" s="649" t="s">
        <v>294</v>
      </c>
      <c r="B15" s="1161"/>
      <c r="C15" s="647">
        <f>+B14*Quantities!M13</f>
        <v>0</v>
      </c>
      <c r="D15" s="647">
        <f>ROUNDUP(C15/Prices!$B$4,0)</f>
        <v>0</v>
      </c>
      <c r="E15" s="648">
        <f>+D15*Prices!B12</f>
        <v>0</v>
      </c>
      <c r="F15" s="1161"/>
      <c r="G15" s="647">
        <f>+F14*Quantities!O13</f>
        <v>0</v>
      </c>
      <c r="H15" s="647">
        <f>ROUNDUP(G15/Prices!$B$4,0)</f>
        <v>0</v>
      </c>
      <c r="I15" s="646">
        <f>+H15*Prices!B12</f>
        <v>0</v>
      </c>
      <c r="J15" s="645">
        <f t="shared" si="0"/>
        <v>0</v>
      </c>
      <c r="K15" s="644">
        <f t="shared" si="0"/>
        <v>0</v>
      </c>
      <c r="L15" s="643">
        <f t="shared" si="0"/>
        <v>0</v>
      </c>
      <c r="M15" s="683">
        <f>ROUNDUP(D15/5,0)*5</f>
        <v>0</v>
      </c>
      <c r="N15" s="682">
        <f>ROUNDUP(H15/5,0)*5</f>
        <v>0</v>
      </c>
      <c r="O15" s="640">
        <f>SUM(M15:N15)</f>
        <v>0</v>
      </c>
      <c r="P15" s="690">
        <f>+O15*Prices!B12</f>
        <v>0</v>
      </c>
      <c r="Q15" s="1141"/>
      <c r="R15" s="1146"/>
    </row>
    <row r="16" spans="1:19" x14ac:dyDescent="0.25">
      <c r="A16" s="649"/>
      <c r="B16" s="705"/>
      <c r="C16" s="677"/>
      <c r="D16" s="684"/>
      <c r="E16" s="648"/>
      <c r="F16" s="705"/>
      <c r="G16" s="647"/>
      <c r="H16" s="647"/>
      <c r="I16" s="646"/>
      <c r="J16" s="645"/>
      <c r="K16" s="644"/>
      <c r="L16" s="643"/>
      <c r="M16" s="683"/>
      <c r="N16" s="682"/>
      <c r="O16" s="640"/>
      <c r="P16" s="690"/>
      <c r="Q16" s="651"/>
      <c r="R16" s="650"/>
    </row>
    <row r="17" spans="1:18" x14ac:dyDescent="0.25">
      <c r="A17" s="649" t="s">
        <v>63</v>
      </c>
      <c r="B17" s="1160">
        <v>1</v>
      </c>
      <c r="C17" s="647">
        <f>(1-B17)*Quantities!M14</f>
        <v>0</v>
      </c>
      <c r="D17" s="647">
        <f>ROUNDUP(C17/Prices!$C$4,0)</f>
        <v>0</v>
      </c>
      <c r="E17" s="648">
        <f>+D17*Prices!C18</f>
        <v>0</v>
      </c>
      <c r="F17" s="1160">
        <v>1</v>
      </c>
      <c r="G17" s="647">
        <f>(1-F17)*Quantities!O14</f>
        <v>0</v>
      </c>
      <c r="H17" s="647">
        <f>ROUNDUP(G17/Prices!$C$4,0)</f>
        <v>0</v>
      </c>
      <c r="I17" s="646">
        <f>+H17*Prices!C18</f>
        <v>0</v>
      </c>
      <c r="J17" s="645">
        <f t="shared" ref="J17:L18" si="1">+G17+C17</f>
        <v>0</v>
      </c>
      <c r="K17" s="644">
        <f t="shared" si="1"/>
        <v>0</v>
      </c>
      <c r="L17" s="643">
        <f t="shared" si="1"/>
        <v>0</v>
      </c>
      <c r="M17" s="683">
        <f>ROUNDUP(D17/5,0)*5</f>
        <v>0</v>
      </c>
      <c r="N17" s="691">
        <f>ROUNDUP(H17/5,0)*5</f>
        <v>0</v>
      </c>
      <c r="O17" s="640">
        <f>SUM(M17:N17)</f>
        <v>0</v>
      </c>
      <c r="P17" s="690">
        <f>+O17*Prices!C18</f>
        <v>0</v>
      </c>
      <c r="Q17" s="1149">
        <f>(O17*Prices!C4)+(O18*Prices!B4)</f>
        <v>0</v>
      </c>
      <c r="R17" s="1147">
        <f>(K17*Prices!C4)+(K18*Prices!B4)</f>
        <v>0</v>
      </c>
    </row>
    <row r="18" spans="1:18" x14ac:dyDescent="0.25">
      <c r="A18" s="649" t="s">
        <v>293</v>
      </c>
      <c r="B18" s="1161"/>
      <c r="C18" s="647">
        <f>+B17*Quantities!M14</f>
        <v>0</v>
      </c>
      <c r="D18" s="647">
        <f>ROUNDUP(C18/Prices!$B$4,0)</f>
        <v>0</v>
      </c>
      <c r="E18" s="648">
        <f>+D18*Prices!B18</f>
        <v>0</v>
      </c>
      <c r="F18" s="1161"/>
      <c r="G18" s="647">
        <f>+F17*Quantities!O14</f>
        <v>0</v>
      </c>
      <c r="H18" s="647">
        <f>ROUNDUP(G18/Prices!$B$4,0)</f>
        <v>0</v>
      </c>
      <c r="I18" s="646">
        <f>+H18*Prices!B18</f>
        <v>0</v>
      </c>
      <c r="J18" s="645">
        <f t="shared" si="1"/>
        <v>0</v>
      </c>
      <c r="K18" s="644">
        <f t="shared" si="1"/>
        <v>0</v>
      </c>
      <c r="L18" s="643">
        <f t="shared" si="1"/>
        <v>0</v>
      </c>
      <c r="M18" s="683">
        <f>ROUNDUP(D18/5,0)*5</f>
        <v>0</v>
      </c>
      <c r="N18" s="682">
        <f>ROUNDUP(H18/5,0)*5</f>
        <v>0</v>
      </c>
      <c r="O18" s="640">
        <f>SUM(M18:N18)</f>
        <v>0</v>
      </c>
      <c r="P18" s="690">
        <f>+O18*Prices!B18</f>
        <v>0</v>
      </c>
      <c r="Q18" s="1141"/>
      <c r="R18" s="1146"/>
    </row>
    <row r="19" spans="1:18" x14ac:dyDescent="0.25">
      <c r="A19" s="649"/>
      <c r="B19" s="703"/>
      <c r="C19" s="677"/>
      <c r="D19" s="684"/>
      <c r="E19" s="648"/>
      <c r="F19" s="703"/>
      <c r="G19" s="648"/>
      <c r="H19" s="648"/>
      <c r="I19" s="646"/>
      <c r="J19" s="701"/>
      <c r="K19" s="700"/>
      <c r="L19" s="699"/>
      <c r="M19" s="683"/>
      <c r="N19" s="682"/>
      <c r="O19" s="640"/>
      <c r="P19" s="690"/>
      <c r="Q19" s="651"/>
      <c r="R19" s="650"/>
    </row>
    <row r="20" spans="1:18" x14ac:dyDescent="0.25">
      <c r="A20" s="649" t="s">
        <v>1</v>
      </c>
      <c r="B20" s="1160">
        <v>1</v>
      </c>
      <c r="C20" s="647">
        <f>(1-B20)*Quantities!M15</f>
        <v>0</v>
      </c>
      <c r="D20" s="647">
        <f>ROUNDUP(C20/Prices!$C$4,0)</f>
        <v>0</v>
      </c>
      <c r="E20" s="648">
        <f>+D20*Prices!C13</f>
        <v>0</v>
      </c>
      <c r="F20" s="1160">
        <v>1</v>
      </c>
      <c r="G20" s="647">
        <f>(1-F20)*Quantities!O15</f>
        <v>0</v>
      </c>
      <c r="H20" s="647">
        <f>ROUNDUP(G20/Prices!$C$4,0)</f>
        <v>0</v>
      </c>
      <c r="I20" s="646">
        <f>+H20*Prices!C13</f>
        <v>0</v>
      </c>
      <c r="J20" s="645">
        <f t="shared" ref="J20:L21" si="2">+G20+C20</f>
        <v>0</v>
      </c>
      <c r="K20" s="644">
        <f t="shared" si="2"/>
        <v>0</v>
      </c>
      <c r="L20" s="643">
        <f t="shared" si="2"/>
        <v>0</v>
      </c>
      <c r="M20" s="683">
        <f>ROUNDUP(D20/5,0)*5</f>
        <v>0</v>
      </c>
      <c r="N20" s="682">
        <f>ROUNDUP(H20/5,0)*5</f>
        <v>0</v>
      </c>
      <c r="O20" s="640">
        <f>SUM(M20:N20)</f>
        <v>0</v>
      </c>
      <c r="P20" s="690">
        <f>+O20*Prices!C13</f>
        <v>0</v>
      </c>
      <c r="Q20" s="1149">
        <f>(O20*Prices!C4)+(O21*Prices!B4)</f>
        <v>0</v>
      </c>
      <c r="R20" s="1147">
        <f>(K20*Prices!C4)+(K21*Prices!B4)</f>
        <v>0</v>
      </c>
    </row>
    <row r="21" spans="1:18" x14ac:dyDescent="0.25">
      <c r="A21" s="649" t="s">
        <v>292</v>
      </c>
      <c r="B21" s="1161"/>
      <c r="C21" s="647">
        <f>+B20*Quantities!M15</f>
        <v>0</v>
      </c>
      <c r="D21" s="647">
        <f>ROUNDUP(C21/Prices!$B$4,0)</f>
        <v>0</v>
      </c>
      <c r="E21" s="648">
        <f>+D21*Prices!B13</f>
        <v>0</v>
      </c>
      <c r="F21" s="1161"/>
      <c r="G21" s="647">
        <f>+F20*Quantities!O15</f>
        <v>0</v>
      </c>
      <c r="H21" s="647">
        <f>ROUNDUP(G21/Prices!$B$4,0)</f>
        <v>0</v>
      </c>
      <c r="I21" s="646">
        <f>+H21*Prices!B13</f>
        <v>0</v>
      </c>
      <c r="J21" s="645">
        <f t="shared" si="2"/>
        <v>0</v>
      </c>
      <c r="K21" s="644">
        <f t="shared" si="2"/>
        <v>0</v>
      </c>
      <c r="L21" s="643">
        <f t="shared" si="2"/>
        <v>0</v>
      </c>
      <c r="M21" s="683">
        <f>ROUNDUP(D21/5,0)*5</f>
        <v>0</v>
      </c>
      <c r="N21" s="682">
        <f>ROUNDUP(H21/5,0)*5</f>
        <v>0</v>
      </c>
      <c r="O21" s="640">
        <f>SUM(M21:N21)</f>
        <v>0</v>
      </c>
      <c r="P21" s="690">
        <f>+O21*Prices!B13</f>
        <v>0</v>
      </c>
      <c r="Q21" s="1141"/>
      <c r="R21" s="1146"/>
    </row>
    <row r="22" spans="1:18" x14ac:dyDescent="0.25">
      <c r="A22" s="649"/>
      <c r="B22" s="705"/>
      <c r="C22" s="677"/>
      <c r="D22" s="684"/>
      <c r="E22" s="648"/>
      <c r="F22" s="705"/>
      <c r="G22" s="647"/>
      <c r="H22" s="647"/>
      <c r="I22" s="646"/>
      <c r="J22" s="645"/>
      <c r="K22" s="644"/>
      <c r="L22" s="643"/>
      <c r="M22" s="683"/>
      <c r="N22" s="682"/>
      <c r="O22" s="640"/>
      <c r="P22" s="690"/>
      <c r="Q22" s="651"/>
      <c r="R22" s="650"/>
    </row>
    <row r="23" spans="1:18" x14ac:dyDescent="0.25">
      <c r="A23" s="649" t="s">
        <v>7</v>
      </c>
      <c r="B23" s="1160">
        <v>1</v>
      </c>
      <c r="C23" s="647">
        <f>(1-B23)*Quantities!M16</f>
        <v>0</v>
      </c>
      <c r="D23" s="647">
        <f>ROUNDUP(C23/Prices!$C$4,0)</f>
        <v>0</v>
      </c>
      <c r="E23" s="648">
        <f>+D23*Prices!C17</f>
        <v>0</v>
      </c>
      <c r="F23" s="1160">
        <v>1</v>
      </c>
      <c r="G23" s="647">
        <f>(1-F23)*Quantities!O16</f>
        <v>0</v>
      </c>
      <c r="H23" s="647">
        <f>ROUNDUP(G23/Prices!$C$4,0)</f>
        <v>0</v>
      </c>
      <c r="I23" s="646">
        <f>+H23*Prices!C17</f>
        <v>0</v>
      </c>
      <c r="J23" s="645">
        <f t="shared" ref="J23:L24" si="3">+G23+C23</f>
        <v>0</v>
      </c>
      <c r="K23" s="644">
        <f t="shared" si="3"/>
        <v>0</v>
      </c>
      <c r="L23" s="643">
        <f t="shared" si="3"/>
        <v>0</v>
      </c>
      <c r="M23" s="683">
        <f>ROUNDUP(D23/5,0)*5</f>
        <v>0</v>
      </c>
      <c r="N23" s="682">
        <f>ROUNDUP(H23/5,0)*5</f>
        <v>0</v>
      </c>
      <c r="O23" s="640">
        <f>SUM(M23:N23)</f>
        <v>0</v>
      </c>
      <c r="P23" s="690">
        <f>+O23*Prices!C17</f>
        <v>0</v>
      </c>
      <c r="Q23" s="1140">
        <f>(O23*Prices!C4)+(O24*Prices!B4)</f>
        <v>0</v>
      </c>
      <c r="R23" s="1148">
        <f>(K23*Prices!C4)+(K24*Prices!B4)</f>
        <v>0</v>
      </c>
    </row>
    <row r="24" spans="1:18" x14ac:dyDescent="0.25">
      <c r="A24" s="649" t="s">
        <v>291</v>
      </c>
      <c r="B24" s="1161"/>
      <c r="C24" s="647">
        <f>+B23*Quantities!M16</f>
        <v>0</v>
      </c>
      <c r="D24" s="647">
        <f>ROUNDUP(C24/Prices!$B$4,0)</f>
        <v>0</v>
      </c>
      <c r="E24" s="648">
        <f>+D24*Prices!B17</f>
        <v>0</v>
      </c>
      <c r="F24" s="1161"/>
      <c r="G24" s="647">
        <f>+F23*Quantities!O16</f>
        <v>0</v>
      </c>
      <c r="H24" s="647">
        <f>ROUNDUP(G24/Prices!$B$4,0)</f>
        <v>0</v>
      </c>
      <c r="I24" s="646">
        <f>+H24*Prices!B17</f>
        <v>0</v>
      </c>
      <c r="J24" s="645">
        <f t="shared" si="3"/>
        <v>0</v>
      </c>
      <c r="K24" s="644">
        <f t="shared" si="3"/>
        <v>0</v>
      </c>
      <c r="L24" s="643">
        <f t="shared" si="3"/>
        <v>0</v>
      </c>
      <c r="M24" s="683">
        <f>ROUNDUP(D24/5,0)*5</f>
        <v>0</v>
      </c>
      <c r="N24" s="682">
        <f>ROUNDUP(H24/5,0)*5</f>
        <v>0</v>
      </c>
      <c r="O24" s="640">
        <f>SUM(M24:N24)</f>
        <v>0</v>
      </c>
      <c r="P24" s="690">
        <f>+O24*Prices!B17</f>
        <v>0</v>
      </c>
      <c r="Q24" s="1141"/>
      <c r="R24" s="1146"/>
    </row>
    <row r="25" spans="1:18" x14ac:dyDescent="0.25">
      <c r="A25" s="649"/>
      <c r="B25" s="705"/>
      <c r="C25" s="677"/>
      <c r="D25" s="684"/>
      <c r="E25" s="648"/>
      <c r="F25" s="705"/>
      <c r="G25" s="647"/>
      <c r="H25" s="647"/>
      <c r="I25" s="646"/>
      <c r="J25" s="645"/>
      <c r="K25" s="644"/>
      <c r="L25" s="643"/>
      <c r="M25" s="683"/>
      <c r="N25" s="682"/>
      <c r="O25" s="640"/>
      <c r="P25" s="690"/>
      <c r="Q25" s="651"/>
      <c r="R25" s="650"/>
    </row>
    <row r="26" spans="1:18" x14ac:dyDescent="0.25">
      <c r="A26" s="649" t="s">
        <v>290</v>
      </c>
      <c r="B26" s="900" t="s">
        <v>281</v>
      </c>
      <c r="C26" s="647">
        <f>Quantities!M17</f>
        <v>0</v>
      </c>
      <c r="D26" s="647">
        <f>ROUNDUP(C26/Prices!$B$4,0)</f>
        <v>0</v>
      </c>
      <c r="E26" s="648">
        <f>+D26*Prices!B16</f>
        <v>0</v>
      </c>
      <c r="F26" s="916" t="s">
        <v>281</v>
      </c>
      <c r="G26" s="647">
        <f>Quantities!O17</f>
        <v>0</v>
      </c>
      <c r="H26" s="647">
        <f>ROUNDUP(G26/Prices!$B$4,0)</f>
        <v>0</v>
      </c>
      <c r="I26" s="646">
        <f>+H26*Prices!B16</f>
        <v>0</v>
      </c>
      <c r="J26" s="645">
        <f>+G26+C26</f>
        <v>0</v>
      </c>
      <c r="K26" s="644">
        <f>+H26+D26</f>
        <v>0</v>
      </c>
      <c r="L26" s="643">
        <f>+I26+E26</f>
        <v>0</v>
      </c>
      <c r="M26" s="642">
        <f>ROUNDUP(D26/5,0)*5</f>
        <v>0</v>
      </c>
      <c r="N26" s="641">
        <f>ROUNDUP(H26/5,0)*5</f>
        <v>0</v>
      </c>
      <c r="O26" s="640">
        <f>SUM(M26:N26)</f>
        <v>0</v>
      </c>
      <c r="P26" s="690">
        <f>+O26*Prices!B16</f>
        <v>0</v>
      </c>
      <c r="Q26" s="651">
        <f>O26*Prices!$B$4</f>
        <v>0</v>
      </c>
      <c r="R26" s="671">
        <f>K26*Prices!$B$4</f>
        <v>0</v>
      </c>
    </row>
    <row r="27" spans="1:18" x14ac:dyDescent="0.25">
      <c r="A27" s="649"/>
      <c r="B27" s="705"/>
      <c r="C27" s="647"/>
      <c r="D27" s="684"/>
      <c r="E27" s="648"/>
      <c r="F27" s="917"/>
      <c r="G27" s="647"/>
      <c r="H27" s="647"/>
      <c r="I27" s="646"/>
      <c r="J27" s="645"/>
      <c r="K27" s="644"/>
      <c r="L27" s="643"/>
      <c r="M27" s="683"/>
      <c r="N27" s="682"/>
      <c r="O27" s="640"/>
      <c r="P27" s="690"/>
      <c r="Q27" s="651"/>
      <c r="R27" s="650"/>
    </row>
    <row r="28" spans="1:18" x14ac:dyDescent="0.25">
      <c r="A28" s="649" t="s">
        <v>289</v>
      </c>
      <c r="B28" s="900" t="s">
        <v>281</v>
      </c>
      <c r="C28" s="647">
        <f>Quantities!M18</f>
        <v>0</v>
      </c>
      <c r="D28" s="647">
        <f>ROUNDUP(C28/Prices!$B$4,0)</f>
        <v>0</v>
      </c>
      <c r="E28" s="648">
        <f>+D28*Prices!B15</f>
        <v>0</v>
      </c>
      <c r="F28" s="916" t="s">
        <v>281</v>
      </c>
      <c r="G28" s="647">
        <f>Quantities!O18</f>
        <v>0</v>
      </c>
      <c r="H28" s="647">
        <f>ROUNDUP(G28/Prices!$B$4,0)</f>
        <v>0</v>
      </c>
      <c r="I28" s="646">
        <f>+H28*Prices!B15</f>
        <v>0</v>
      </c>
      <c r="J28" s="645">
        <f>+G28+C28</f>
        <v>0</v>
      </c>
      <c r="K28" s="644">
        <f>+H28+D28</f>
        <v>0</v>
      </c>
      <c r="L28" s="643">
        <f>+I28+E28</f>
        <v>0</v>
      </c>
      <c r="M28" s="683">
        <f>ROUNDUP(D28/5,0)*5</f>
        <v>0</v>
      </c>
      <c r="N28" s="682">
        <f>ROUNDUP(H28/5,0)*5</f>
        <v>0</v>
      </c>
      <c r="O28" s="640">
        <f>SUM(M28:N28)</f>
        <v>0</v>
      </c>
      <c r="P28" s="690">
        <f>+O28*Prices!B15</f>
        <v>0</v>
      </c>
      <c r="Q28" s="651">
        <f>O28*Prices!$B$4</f>
        <v>0</v>
      </c>
      <c r="R28" s="671">
        <f>K28*Prices!$B$4</f>
        <v>0</v>
      </c>
    </row>
    <row r="29" spans="1:18" x14ac:dyDescent="0.25">
      <c r="A29" s="649"/>
      <c r="B29" s="705"/>
      <c r="C29" s="677"/>
      <c r="D29" s="684"/>
      <c r="E29" s="648"/>
      <c r="F29" s="705"/>
      <c r="G29" s="704"/>
      <c r="H29" s="647"/>
      <c r="I29" s="646"/>
      <c r="J29" s="645"/>
      <c r="K29" s="644"/>
      <c r="L29" s="643"/>
      <c r="M29" s="683"/>
      <c r="N29" s="682"/>
      <c r="O29" s="640"/>
      <c r="P29" s="690"/>
      <c r="Q29" s="651"/>
      <c r="R29" s="650"/>
    </row>
    <row r="30" spans="1:18" x14ac:dyDescent="0.25">
      <c r="A30" s="661" t="s">
        <v>288</v>
      </c>
      <c r="B30" s="900" t="s">
        <v>281</v>
      </c>
      <c r="C30" s="647">
        <f>Quantities!M19</f>
        <v>0</v>
      </c>
      <c r="D30" s="647">
        <f>ROUNDUP(C30/Prices!$B$4,0)</f>
        <v>0</v>
      </c>
      <c r="E30" s="648">
        <f>+D30*Prices!B29</f>
        <v>0</v>
      </c>
      <c r="F30" s="916" t="s">
        <v>281</v>
      </c>
      <c r="G30" s="647">
        <f>Quantities!O19</f>
        <v>0</v>
      </c>
      <c r="H30" s="647">
        <f>ROUNDUP(G30/Prices!$B$4,0)</f>
        <v>0</v>
      </c>
      <c r="I30" s="646">
        <f>+H30*Prices!B29</f>
        <v>0</v>
      </c>
      <c r="J30" s="645">
        <f>+G30+C30</f>
        <v>0</v>
      </c>
      <c r="K30" s="644">
        <f>+H30+D30</f>
        <v>0</v>
      </c>
      <c r="L30" s="643">
        <f>+I30+E30</f>
        <v>0</v>
      </c>
      <c r="M30" s="683">
        <f>ROUNDUP(D30/5,0)*5</f>
        <v>0</v>
      </c>
      <c r="N30" s="682">
        <f>ROUNDUP(H30/5,0)*5</f>
        <v>0</v>
      </c>
      <c r="O30" s="640">
        <f>SUM(M30:N30)</f>
        <v>0</v>
      </c>
      <c r="P30" s="690">
        <f>+O30*Prices!B29</f>
        <v>0</v>
      </c>
      <c r="Q30" s="651">
        <f>O30*Prices!$B$4</f>
        <v>0</v>
      </c>
      <c r="R30" s="671">
        <f>K30*Prices!$B$4</f>
        <v>0</v>
      </c>
    </row>
    <row r="31" spans="1:18" x14ac:dyDescent="0.25">
      <c r="A31" s="649"/>
      <c r="B31" s="705"/>
      <c r="C31" s="647"/>
      <c r="D31" s="684"/>
      <c r="E31" s="648"/>
      <c r="F31" s="705"/>
      <c r="G31" s="704"/>
      <c r="H31" s="647"/>
      <c r="I31" s="646"/>
      <c r="J31" s="645"/>
      <c r="K31" s="644"/>
      <c r="L31" s="643"/>
      <c r="M31" s="683"/>
      <c r="N31" s="682"/>
      <c r="O31" s="640"/>
      <c r="P31" s="690"/>
      <c r="Q31" s="651"/>
      <c r="R31" s="650"/>
    </row>
    <row r="32" spans="1:18" x14ac:dyDescent="0.25">
      <c r="A32" s="649" t="s">
        <v>287</v>
      </c>
      <c r="B32" s="916" t="s">
        <v>281</v>
      </c>
      <c r="C32" s="647">
        <f>Quantities!M20</f>
        <v>0</v>
      </c>
      <c r="D32" s="647">
        <f>ROUNDUP(C32/Prices!$B$4,0)</f>
        <v>0</v>
      </c>
      <c r="E32" s="648">
        <f>+D32*Prices!B14</f>
        <v>0</v>
      </c>
      <c r="F32" s="916" t="s">
        <v>281</v>
      </c>
      <c r="G32" s="647">
        <f>Quantities!O20</f>
        <v>0</v>
      </c>
      <c r="H32" s="647">
        <f>ROUNDUP(G32/Prices!$B$4,0)</f>
        <v>0</v>
      </c>
      <c r="I32" s="646">
        <f>+H32*Prices!B14</f>
        <v>0</v>
      </c>
      <c r="J32" s="645">
        <f>+G32+C32</f>
        <v>0</v>
      </c>
      <c r="K32" s="644">
        <f>+H32+D32</f>
        <v>0</v>
      </c>
      <c r="L32" s="643">
        <f>+I32+E32</f>
        <v>0</v>
      </c>
      <c r="M32" s="683">
        <f>ROUNDUP(D32/5,0)*5</f>
        <v>0</v>
      </c>
      <c r="N32" s="691">
        <f>ROUNDUP(H32/5,0)*5</f>
        <v>0</v>
      </c>
      <c r="O32" s="640">
        <f>SUM(M32:N32)</f>
        <v>0</v>
      </c>
      <c r="P32" s="690">
        <f>+O32*Prices!B14</f>
        <v>0</v>
      </c>
      <c r="Q32" s="651">
        <f>O32*Prices!$B$4</f>
        <v>0</v>
      </c>
      <c r="R32" s="671">
        <f>K32*Prices!$B$4</f>
        <v>0</v>
      </c>
    </row>
    <row r="33" spans="1:18" x14ac:dyDescent="0.25">
      <c r="A33" s="649"/>
      <c r="B33" s="703"/>
      <c r="C33" s="647"/>
      <c r="D33" s="684"/>
      <c r="E33" s="648"/>
      <c r="F33" s="702"/>
      <c r="G33" s="648"/>
      <c r="H33" s="648"/>
      <c r="I33" s="646"/>
      <c r="J33" s="701"/>
      <c r="K33" s="700"/>
      <c r="L33" s="699"/>
      <c r="M33" s="683"/>
      <c r="N33" s="682"/>
      <c r="O33" s="640"/>
      <c r="P33" s="690"/>
      <c r="Q33" s="651"/>
      <c r="R33" s="650"/>
    </row>
    <row r="34" spans="1:18" x14ac:dyDescent="0.25">
      <c r="A34" s="649" t="s">
        <v>6</v>
      </c>
      <c r="B34" s="694"/>
      <c r="C34" s="647">
        <f>+Quantities!M21</f>
        <v>0</v>
      </c>
      <c r="D34" s="647">
        <f>ROUNDUP(C34/Prices!$D$5,0)</f>
        <v>0</v>
      </c>
      <c r="E34" s="648">
        <f>+D34*Prices!D19</f>
        <v>0</v>
      </c>
      <c r="F34" s="693"/>
      <c r="G34" s="647">
        <f>+Quantities!O21</f>
        <v>0</v>
      </c>
      <c r="H34" s="647">
        <f>ROUNDUP(G34/Prices!$D$5,0)</f>
        <v>0</v>
      </c>
      <c r="I34" s="646">
        <f>+H34*Prices!D19</f>
        <v>0</v>
      </c>
      <c r="J34" s="645">
        <f>+G34+C34</f>
        <v>0</v>
      </c>
      <c r="K34" s="644">
        <f>+H34+D34</f>
        <v>0</v>
      </c>
      <c r="L34" s="643">
        <f>+I34+E34</f>
        <v>0</v>
      </c>
      <c r="M34" s="683">
        <f>ROUNDUP(D34/5,0)*5</f>
        <v>0</v>
      </c>
      <c r="N34" s="682">
        <f>ROUNDUP(H34/5,0)*5</f>
        <v>0</v>
      </c>
      <c r="O34" s="640">
        <f>SUM(M34:N34)</f>
        <v>0</v>
      </c>
      <c r="P34" s="690">
        <f>+O34*Prices!D19</f>
        <v>0</v>
      </c>
      <c r="Q34" s="651">
        <f>O34*Prices!$D$5</f>
        <v>0</v>
      </c>
      <c r="R34" s="671">
        <f>K34*Prices!$D$5</f>
        <v>0</v>
      </c>
    </row>
    <row r="35" spans="1:18" x14ac:dyDescent="0.25">
      <c r="A35" s="649"/>
      <c r="B35" s="698"/>
      <c r="C35" s="647"/>
      <c r="D35" s="684"/>
      <c r="E35" s="648"/>
      <c r="F35" s="697"/>
      <c r="G35" s="647"/>
      <c r="H35" s="647"/>
      <c r="I35" s="646"/>
      <c r="J35" s="645"/>
      <c r="K35" s="644"/>
      <c r="L35" s="643"/>
      <c r="M35" s="696"/>
      <c r="N35" s="695"/>
      <c r="O35" s="640"/>
      <c r="P35" s="690"/>
      <c r="Q35" s="651"/>
      <c r="R35" s="650"/>
    </row>
    <row r="36" spans="1:18" x14ac:dyDescent="0.25">
      <c r="A36" s="649" t="s">
        <v>196</v>
      </c>
      <c r="B36" s="694"/>
      <c r="C36" s="647">
        <f>+Quantities!M22</f>
        <v>0</v>
      </c>
      <c r="D36" s="647">
        <f>ROUNDUP(C36/Prices!$D$5,0)</f>
        <v>0</v>
      </c>
      <c r="E36" s="648">
        <f>+D36*Prices!$D$20</f>
        <v>0</v>
      </c>
      <c r="F36" s="693"/>
      <c r="G36" s="647">
        <f>+Quantities!O22</f>
        <v>0</v>
      </c>
      <c r="H36" s="647">
        <f>ROUNDUP(G36/Prices!$D$5,0)</f>
        <v>0</v>
      </c>
      <c r="I36" s="646">
        <f>+H36*Prices!$D$20</f>
        <v>0</v>
      </c>
      <c r="J36" s="645">
        <f>+G36+C36</f>
        <v>0</v>
      </c>
      <c r="K36" s="644">
        <f>+H36+D36</f>
        <v>0</v>
      </c>
      <c r="L36" s="643">
        <f>+I36+E36</f>
        <v>0</v>
      </c>
      <c r="M36" s="683">
        <f>ROUNDUP(D36/5,0)*5</f>
        <v>0</v>
      </c>
      <c r="N36" s="691">
        <f>ROUNDUP(H36/5,0)*5</f>
        <v>0</v>
      </c>
      <c r="O36" s="640">
        <f>SUM(M36:N36)</f>
        <v>0</v>
      </c>
      <c r="P36" s="690">
        <f>+O36*Prices!$D$20</f>
        <v>0</v>
      </c>
      <c r="Q36" s="651">
        <f>O36*Prices!$D$5</f>
        <v>0</v>
      </c>
      <c r="R36" s="671">
        <f>K36*Prices!$D$5</f>
        <v>0</v>
      </c>
    </row>
    <row r="37" spans="1:18" x14ac:dyDescent="0.25">
      <c r="A37" s="649"/>
      <c r="B37" s="692"/>
      <c r="C37" s="647"/>
      <c r="D37" s="684"/>
      <c r="E37" s="648"/>
      <c r="F37" s="685"/>
      <c r="G37" s="647"/>
      <c r="H37" s="684"/>
      <c r="I37" s="646"/>
      <c r="J37" s="645"/>
      <c r="K37" s="644"/>
      <c r="L37" s="643"/>
      <c r="M37" s="683"/>
      <c r="N37" s="691"/>
      <c r="O37" s="640"/>
      <c r="P37" s="690"/>
      <c r="Q37" s="651"/>
      <c r="R37" s="650"/>
    </row>
    <row r="38" spans="1:18" x14ac:dyDescent="0.25">
      <c r="A38" s="649" t="s">
        <v>286</v>
      </c>
      <c r="B38" s="689"/>
      <c r="C38" s="647">
        <f>+Quantities!M23</f>
        <v>0</v>
      </c>
      <c r="D38" s="647">
        <f>ROUNDUP(C38/(Prices!$E$4),0)</f>
        <v>0</v>
      </c>
      <c r="E38" s="647">
        <f>+D38*Prices!E21</f>
        <v>0</v>
      </c>
      <c r="F38" s="688"/>
      <c r="G38" s="647">
        <f>+Quantities!O23</f>
        <v>0</v>
      </c>
      <c r="H38" s="647">
        <f>ROUNDUP(G38/(Prices!$E$4),0)</f>
        <v>0</v>
      </c>
      <c r="I38" s="646">
        <f>+H38*Prices!E21</f>
        <v>0</v>
      </c>
      <c r="J38" s="645">
        <f>+G38+C38</f>
        <v>0</v>
      </c>
      <c r="K38" s="644">
        <f>+H38+D38</f>
        <v>0</v>
      </c>
      <c r="L38" s="643">
        <f>+I38+E38</f>
        <v>0</v>
      </c>
      <c r="M38" s="683">
        <f>ROUNDUP(D38/5,0)*5</f>
        <v>0</v>
      </c>
      <c r="N38" s="682">
        <f>ROUNDUP(H38/5,0)*5</f>
        <v>0</v>
      </c>
      <c r="O38" s="640">
        <f>SUM(M38:N38)</f>
        <v>0</v>
      </c>
      <c r="P38" s="687">
        <f>+O38*Prices!E21</f>
        <v>0</v>
      </c>
      <c r="Q38" s="651">
        <f>O38*Prices!E4</f>
        <v>0</v>
      </c>
      <c r="R38" s="671">
        <f>K38*Prices!E4</f>
        <v>0</v>
      </c>
    </row>
    <row r="39" spans="1:18" x14ac:dyDescent="0.25">
      <c r="A39" s="684"/>
      <c r="B39" s="686"/>
      <c r="C39" s="647"/>
      <c r="D39" s="684"/>
      <c r="E39" s="648"/>
      <c r="F39" s="685"/>
      <c r="G39" s="647"/>
      <c r="H39" s="684"/>
      <c r="I39" s="646"/>
      <c r="J39" s="645"/>
      <c r="K39" s="644"/>
      <c r="L39" s="643"/>
      <c r="M39" s="683"/>
      <c r="N39" s="682"/>
      <c r="O39" s="640"/>
      <c r="P39" s="639"/>
      <c r="Q39" s="638"/>
      <c r="R39" s="681"/>
    </row>
    <row r="40" spans="1:18" x14ac:dyDescent="0.25">
      <c r="A40" s="649" t="s">
        <v>285</v>
      </c>
      <c r="B40" s="680" t="s">
        <v>281</v>
      </c>
      <c r="C40" s="647">
        <f>Quantities!M24</f>
        <v>0</v>
      </c>
      <c r="D40" s="647">
        <f>ROUNDUP(C40/Prices!$B$22,0)</f>
        <v>0</v>
      </c>
      <c r="E40" s="648">
        <f>+D40*Prices!B24</f>
        <v>0</v>
      </c>
      <c r="F40" s="672" t="s">
        <v>281</v>
      </c>
      <c r="G40" s="647">
        <f>Quantities!O24</f>
        <v>0</v>
      </c>
      <c r="H40" s="679">
        <f>ROUNDUP(G40/Prices!$B$22,0)</f>
        <v>0</v>
      </c>
      <c r="I40" s="646">
        <f>+H40*Prices!B24</f>
        <v>0</v>
      </c>
      <c r="J40" s="645">
        <f>+G40+C40</f>
        <v>0</v>
      </c>
      <c r="K40" s="644">
        <f>+H40+D40</f>
        <v>0</v>
      </c>
      <c r="L40" s="643">
        <f>+I40+E40</f>
        <v>0</v>
      </c>
      <c r="M40" s="642">
        <f>ROUNDUP(D40/5,0)*5</f>
        <v>0</v>
      </c>
      <c r="N40" s="641">
        <f>ROUNDUP(H40/5,0)*5</f>
        <v>0</v>
      </c>
      <c r="O40" s="640">
        <f>SUM(M40:N40)</f>
        <v>0</v>
      </c>
      <c r="P40" s="639">
        <f>+O40*Prices!B24</f>
        <v>0</v>
      </c>
      <c r="Q40" s="651">
        <f>O40*Prices!B22</f>
        <v>0</v>
      </c>
      <c r="R40" s="671">
        <f>K40*Prices!B22</f>
        <v>0</v>
      </c>
    </row>
    <row r="41" spans="1:18" x14ac:dyDescent="0.25">
      <c r="A41" s="678"/>
      <c r="B41" s="628"/>
      <c r="C41" s="647"/>
      <c r="D41" s="629"/>
      <c r="E41" s="654"/>
      <c r="F41" s="628"/>
      <c r="G41" s="666"/>
      <c r="H41" s="677"/>
      <c r="I41" s="653"/>
      <c r="J41" s="676"/>
      <c r="K41" s="675"/>
      <c r="L41" s="663"/>
      <c r="M41" s="642"/>
      <c r="N41" s="641"/>
      <c r="O41" s="640"/>
      <c r="P41" s="652"/>
      <c r="Q41" s="651"/>
      <c r="R41" s="650"/>
    </row>
    <row r="42" spans="1:18" x14ac:dyDescent="0.25">
      <c r="A42" s="661" t="s">
        <v>284</v>
      </c>
      <c r="B42" s="673" t="s">
        <v>281</v>
      </c>
      <c r="C42" s="647">
        <f>Quantities!M25</f>
        <v>0</v>
      </c>
      <c r="D42" s="647">
        <f>ROUNDUP(C42/Prices!$B$22,0)</f>
        <v>0</v>
      </c>
      <c r="E42" s="660">
        <f>+D42*Prices!B25</f>
        <v>0</v>
      </c>
      <c r="F42" s="669" t="s">
        <v>281</v>
      </c>
      <c r="G42" s="647">
        <f>Quantities!O25</f>
        <v>0</v>
      </c>
      <c r="H42" s="647">
        <f>ROUNDUP(G42/Prices!$B$22,0)</f>
        <v>0</v>
      </c>
      <c r="I42" s="659">
        <f>+H42*Prices!B25</f>
        <v>0</v>
      </c>
      <c r="J42" s="658">
        <f>+G42+C42</f>
        <v>0</v>
      </c>
      <c r="K42" s="644">
        <f>+H42+D42</f>
        <v>0</v>
      </c>
      <c r="L42" s="657">
        <f>+I42+E42</f>
        <v>0</v>
      </c>
      <c r="M42" s="642">
        <f>ROUNDUP(D42/5,0)*5</f>
        <v>0</v>
      </c>
      <c r="N42" s="641">
        <f>ROUNDUP(H42/5,0)*5</f>
        <v>0</v>
      </c>
      <c r="O42" s="640">
        <f>SUM(M42:N42)</f>
        <v>0</v>
      </c>
      <c r="P42" s="639">
        <f>+O42*Prices!B25</f>
        <v>0</v>
      </c>
      <c r="Q42" s="651">
        <f>O42*Prices!B22</f>
        <v>0</v>
      </c>
      <c r="R42" s="671">
        <f>K42*Prices!B22</f>
        <v>0</v>
      </c>
    </row>
    <row r="43" spans="1:18" x14ac:dyDescent="0.25">
      <c r="A43" s="668"/>
      <c r="B43" s="628"/>
      <c r="C43" s="647"/>
      <c r="D43" s="667"/>
      <c r="E43" s="654"/>
      <c r="F43" s="674"/>
      <c r="G43" s="666"/>
      <c r="H43" s="666"/>
      <c r="I43" s="653"/>
      <c r="J43" s="665"/>
      <c r="K43" s="664"/>
      <c r="L43" s="663"/>
      <c r="M43" s="642"/>
      <c r="N43" s="641"/>
      <c r="O43" s="640"/>
      <c r="P43" s="652"/>
      <c r="Q43" s="651"/>
      <c r="R43" s="650"/>
    </row>
    <row r="44" spans="1:18" x14ac:dyDescent="0.25">
      <c r="A44" s="661" t="s">
        <v>283</v>
      </c>
      <c r="B44" s="673" t="s">
        <v>281</v>
      </c>
      <c r="C44" s="647">
        <f>Quantities!M26</f>
        <v>0</v>
      </c>
      <c r="D44" s="647">
        <f>ROUNDUP(C44/Prices!$B$22,0)</f>
        <v>0</v>
      </c>
      <c r="E44" s="660">
        <f>+D44*Prices!B26</f>
        <v>0</v>
      </c>
      <c r="F44" s="672" t="s">
        <v>281</v>
      </c>
      <c r="G44" s="647">
        <f>Quantities!O26</f>
        <v>0</v>
      </c>
      <c r="H44" s="647">
        <f>ROUNDUP(G44/Prices!$B$22,0)</f>
        <v>0</v>
      </c>
      <c r="I44" s="659">
        <f>+H44*Prices!B26</f>
        <v>0</v>
      </c>
      <c r="J44" s="658">
        <f>+G44+C44</f>
        <v>0</v>
      </c>
      <c r="K44" s="644">
        <f>+H44+D44</f>
        <v>0</v>
      </c>
      <c r="L44" s="657">
        <f>+I44+E44</f>
        <v>0</v>
      </c>
      <c r="M44" s="642">
        <f>ROUNDUP(D44/5,0)*5</f>
        <v>0</v>
      </c>
      <c r="N44" s="641">
        <f>ROUNDUP(H44/5,0)*5</f>
        <v>0</v>
      </c>
      <c r="O44" s="640">
        <f>SUM(M44:N44)</f>
        <v>0</v>
      </c>
      <c r="P44" s="639">
        <f>+O44*Prices!B26</f>
        <v>0</v>
      </c>
      <c r="Q44" s="651">
        <f>O44*Prices!B22</f>
        <v>0</v>
      </c>
      <c r="R44" s="671">
        <f>K44*Prices!B22</f>
        <v>0</v>
      </c>
    </row>
    <row r="45" spans="1:18" x14ac:dyDescent="0.25">
      <c r="A45" s="668"/>
      <c r="B45" s="628"/>
      <c r="C45" s="666"/>
      <c r="D45" s="667"/>
      <c r="E45" s="654"/>
      <c r="F45" s="628"/>
      <c r="G45" s="666"/>
      <c r="H45" s="666"/>
      <c r="I45" s="653"/>
      <c r="J45" s="665"/>
      <c r="K45" s="664"/>
      <c r="L45" s="663"/>
      <c r="M45" s="642"/>
      <c r="N45" s="641"/>
      <c r="O45" s="640"/>
      <c r="P45" s="652"/>
      <c r="Q45" s="651"/>
      <c r="R45" s="650"/>
    </row>
    <row r="46" spans="1:18" x14ac:dyDescent="0.25">
      <c r="A46" s="661" t="s">
        <v>282</v>
      </c>
      <c r="B46" s="670" t="s">
        <v>281</v>
      </c>
      <c r="C46" s="647">
        <f>Quantities!M27</f>
        <v>0</v>
      </c>
      <c r="D46" s="647">
        <f>ROUNDUP(C46/Prices!$B$27,0)</f>
        <v>0</v>
      </c>
      <c r="E46" s="660">
        <f>+D46*Prices!B30</f>
        <v>0</v>
      </c>
      <c r="F46" s="669" t="s">
        <v>281</v>
      </c>
      <c r="G46" s="647">
        <f>Quantities!O27</f>
        <v>0</v>
      </c>
      <c r="H46" s="647">
        <f>ROUNDUP(G46/Prices!$B$27,0)</f>
        <v>0</v>
      </c>
      <c r="I46" s="659">
        <f>+H46*Prices!B30</f>
        <v>0</v>
      </c>
      <c r="J46" s="658">
        <f>+G46+C46</f>
        <v>0</v>
      </c>
      <c r="K46" s="644">
        <f>+H46+D46</f>
        <v>0</v>
      </c>
      <c r="L46" s="657">
        <f>+I46+E46</f>
        <v>0</v>
      </c>
      <c r="M46" s="642">
        <f>ROUNDUP(D46/5,0)*5</f>
        <v>0</v>
      </c>
      <c r="N46" s="641">
        <f>ROUNDUP(H46/5,0)*5</f>
        <v>0</v>
      </c>
      <c r="O46" s="640">
        <f>SUM(M46:N46)</f>
        <v>0</v>
      </c>
      <c r="P46" s="639">
        <f>+O46*Prices!B30</f>
        <v>0</v>
      </c>
      <c r="Q46" s="656">
        <f>O46*Prices!$B$27</f>
        <v>0</v>
      </c>
      <c r="R46" s="655">
        <f>K46*Prices!$B$27</f>
        <v>0</v>
      </c>
    </row>
    <row r="47" spans="1:18" x14ac:dyDescent="0.25">
      <c r="A47" s="668"/>
      <c r="B47" s="628"/>
      <c r="C47" s="666"/>
      <c r="D47" s="667"/>
      <c r="E47" s="654"/>
      <c r="F47" s="628"/>
      <c r="G47" s="666"/>
      <c r="H47" s="666"/>
      <c r="I47" s="653"/>
      <c r="J47" s="665"/>
      <c r="K47" s="664"/>
      <c r="L47" s="663"/>
      <c r="M47" s="642"/>
      <c r="N47" s="641"/>
      <c r="O47" s="640"/>
      <c r="P47" s="662"/>
      <c r="Q47" s="651"/>
      <c r="R47" s="650"/>
    </row>
    <row r="48" spans="1:18" ht="16.5" thickBot="1" x14ac:dyDescent="0.3">
      <c r="A48" s="918" t="s">
        <v>280</v>
      </c>
      <c r="B48" s="919" t="s">
        <v>281</v>
      </c>
      <c r="C48" s="920">
        <f>Quantities!M28</f>
        <v>0</v>
      </c>
      <c r="D48" s="920">
        <f>ROUNDUP(C48/Prices!B27,0)</f>
        <v>0</v>
      </c>
      <c r="E48" s="921">
        <f>+D48*Prices!B31</f>
        <v>0</v>
      </c>
      <c r="F48" s="922" t="s">
        <v>281</v>
      </c>
      <c r="G48" s="920">
        <f>Quantities!O28</f>
        <v>0</v>
      </c>
      <c r="H48" s="920">
        <f>ROUNDUP(G48/Prices!B27,0)</f>
        <v>0</v>
      </c>
      <c r="I48" s="923">
        <f>+H48*Prices!B31</f>
        <v>0</v>
      </c>
      <c r="J48" s="924">
        <f>+G48+C48</f>
        <v>0</v>
      </c>
      <c r="K48" s="925">
        <f>+H48+D48</f>
        <v>0</v>
      </c>
      <c r="L48" s="926">
        <f>+I48+E48</f>
        <v>0</v>
      </c>
      <c r="M48" s="927">
        <f>ROUNDUP(D48/5,0)*5</f>
        <v>0</v>
      </c>
      <c r="N48" s="928">
        <f>ROUNDUP(H48/5,0)*5</f>
        <v>0</v>
      </c>
      <c r="O48" s="636">
        <f>SUM(M48:N48)</f>
        <v>0</v>
      </c>
      <c r="P48" s="929">
        <f>+O48*Prices!B31</f>
        <v>0</v>
      </c>
      <c r="Q48" s="656">
        <f>O48*Prices!B27</f>
        <v>0</v>
      </c>
      <c r="R48" s="655">
        <f>K48*Prices!B27</f>
        <v>0</v>
      </c>
    </row>
    <row r="49" spans="1:18" ht="16.5" thickTop="1" x14ac:dyDescent="0.25">
      <c r="A49" s="635"/>
      <c r="B49" s="634"/>
      <c r="C49" s="634"/>
      <c r="D49" s="634"/>
      <c r="E49" s="634"/>
      <c r="F49" s="634"/>
      <c r="G49" s="634"/>
      <c r="H49" s="634"/>
      <c r="I49" s="634"/>
      <c r="J49" s="634"/>
      <c r="K49" s="634"/>
      <c r="L49" s="634"/>
      <c r="M49" s="634"/>
      <c r="N49" s="463"/>
      <c r="O49" s="463"/>
      <c r="P49" s="463"/>
      <c r="Q49" s="463"/>
      <c r="R49" s="610"/>
    </row>
    <row r="50" spans="1:18" ht="10.5" customHeight="1" x14ac:dyDescent="0.25">
      <c r="A50" s="463"/>
      <c r="B50" s="463"/>
      <c r="C50" s="463"/>
      <c r="D50" s="463"/>
      <c r="E50" s="463"/>
      <c r="F50" s="463"/>
      <c r="G50" s="463"/>
      <c r="H50" s="463"/>
      <c r="I50" s="463"/>
      <c r="J50" s="463"/>
      <c r="K50" s="463"/>
      <c r="L50" s="463"/>
      <c r="M50" s="463"/>
      <c r="N50" s="463"/>
      <c r="O50" s="463"/>
      <c r="P50" s="463"/>
      <c r="Q50" s="463"/>
      <c r="R50" s="610"/>
    </row>
    <row r="51" spans="1:18" ht="9.75" customHeight="1" thickBot="1" x14ac:dyDescent="0.3">
      <c r="A51" s="463"/>
      <c r="B51" s="463"/>
      <c r="C51" s="463"/>
      <c r="D51" s="463"/>
      <c r="E51" s="463"/>
      <c r="F51" s="463"/>
      <c r="G51" s="463"/>
      <c r="H51" s="463"/>
      <c r="I51" s="463"/>
      <c r="J51" s="463"/>
      <c r="K51" s="463"/>
      <c r="L51" s="463"/>
      <c r="M51" s="463"/>
      <c r="N51" s="463"/>
      <c r="O51" s="463"/>
      <c r="P51" s="463"/>
      <c r="Q51" s="463"/>
      <c r="R51" s="610"/>
    </row>
    <row r="52" spans="1:18" ht="24" customHeight="1" thickTop="1" thickBot="1" x14ac:dyDescent="0.3">
      <c r="A52" s="463"/>
      <c r="B52" s="463"/>
      <c r="C52" s="463"/>
      <c r="D52" s="463"/>
      <c r="E52" s="463"/>
      <c r="F52" s="463"/>
      <c r="G52" s="463"/>
      <c r="H52" s="463"/>
      <c r="I52" s="463"/>
      <c r="J52" s="1158" t="s">
        <v>279</v>
      </c>
      <c r="K52" s="1159"/>
      <c r="L52" s="1159"/>
      <c r="M52" s="633" t="s">
        <v>20</v>
      </c>
      <c r="N52" s="631" t="s">
        <v>278</v>
      </c>
      <c r="O52" s="463"/>
      <c r="P52" s="463"/>
      <c r="Q52" s="463"/>
      <c r="R52" s="610"/>
    </row>
    <row r="53" spans="1:18" ht="35.25" customHeight="1" thickBot="1" x14ac:dyDescent="0.3">
      <c r="A53" s="463"/>
      <c r="B53" s="463"/>
      <c r="C53" s="463"/>
      <c r="D53" s="463"/>
      <c r="E53" s="463"/>
      <c r="F53" s="463"/>
      <c r="G53" s="463"/>
      <c r="H53" s="463"/>
      <c r="I53" s="463"/>
      <c r="J53" s="1156" t="s">
        <v>273</v>
      </c>
      <c r="K53" s="1157"/>
      <c r="L53" s="1157"/>
      <c r="M53" s="632">
        <v>0.2</v>
      </c>
      <c r="N53" s="631" t="s">
        <v>277</v>
      </c>
      <c r="O53" s="463"/>
      <c r="P53" s="463"/>
      <c r="Q53" s="463"/>
      <c r="R53" s="610"/>
    </row>
    <row r="54" spans="1:18" ht="11.25" customHeight="1" thickTop="1" x14ac:dyDescent="0.25">
      <c r="A54" s="463"/>
      <c r="B54" s="463"/>
      <c r="C54" s="463"/>
      <c r="D54" s="463"/>
      <c r="E54" s="463"/>
      <c r="F54" s="463"/>
      <c r="G54" s="463"/>
      <c r="H54" s="463"/>
      <c r="I54" s="463"/>
      <c r="J54" s="463"/>
      <c r="K54" s="463"/>
      <c r="L54" s="463"/>
      <c r="M54" s="463"/>
      <c r="N54" s="463"/>
      <c r="O54" s="463"/>
      <c r="P54" s="463"/>
      <c r="Q54" s="463"/>
      <c r="R54" s="610"/>
    </row>
    <row r="55" spans="1:18" ht="13.5" customHeight="1" thickBot="1" x14ac:dyDescent="0.3">
      <c r="A55" s="463"/>
      <c r="B55" s="463"/>
      <c r="C55" s="463"/>
      <c r="D55" s="463"/>
      <c r="E55" s="463"/>
      <c r="F55" s="463"/>
      <c r="G55" s="463"/>
      <c r="H55" s="463"/>
      <c r="I55" s="463"/>
      <c r="J55" s="463"/>
      <c r="K55" s="463"/>
      <c r="L55" s="463"/>
      <c r="M55" s="463"/>
      <c r="N55" s="463"/>
      <c r="O55" s="463"/>
      <c r="P55" s="463"/>
      <c r="Q55" s="463"/>
      <c r="R55" s="610"/>
    </row>
    <row r="56" spans="1:18" ht="19.5" thickBot="1" x14ac:dyDescent="0.35">
      <c r="A56" s="630"/>
      <c r="B56" s="628"/>
      <c r="C56" s="627"/>
      <c r="D56" s="629"/>
      <c r="E56" s="626"/>
      <c r="F56" s="628"/>
      <c r="G56" s="627"/>
      <c r="H56" s="627"/>
      <c r="I56" s="626"/>
      <c r="J56" s="625"/>
      <c r="K56" s="625"/>
      <c r="L56" s="624" t="s">
        <v>70</v>
      </c>
      <c r="M56" s="623" t="s">
        <v>276</v>
      </c>
      <c r="N56" s="463"/>
      <c r="O56" s="463"/>
      <c r="P56" s="463"/>
      <c r="Q56" s="612"/>
      <c r="R56" s="616"/>
    </row>
    <row r="57" spans="1:18" ht="18.75" x14ac:dyDescent="0.3">
      <c r="A57" s="463"/>
      <c r="B57" s="463"/>
      <c r="C57" s="463"/>
      <c r="D57" s="463"/>
      <c r="E57" s="463"/>
      <c r="F57" s="463"/>
      <c r="G57" s="463"/>
      <c r="H57" s="5"/>
      <c r="I57" s="463"/>
      <c r="J57" s="463"/>
      <c r="K57" s="613" t="s">
        <v>275</v>
      </c>
      <c r="L57" s="620">
        <f>IF(M52="Grant", SUM(P14:P49), SUM(L14:L49))</f>
        <v>0</v>
      </c>
      <c r="M57" s="619">
        <f>IF(M52="Grant", SUM(P7:P9), SUM(L7:L9))</f>
        <v>0</v>
      </c>
      <c r="N57" s="5" t="s">
        <v>274</v>
      </c>
      <c r="O57" s="463"/>
      <c r="P57" s="463"/>
      <c r="Q57" s="612"/>
      <c r="R57" s="616"/>
    </row>
    <row r="58" spans="1:18" ht="18.75" x14ac:dyDescent="0.3">
      <c r="A58" s="463"/>
      <c r="B58" s="463"/>
      <c r="C58" s="463"/>
      <c r="D58" s="463"/>
      <c r="E58" s="463"/>
      <c r="F58" s="463"/>
      <c r="G58" s="463"/>
      <c r="H58" s="5"/>
      <c r="I58" s="463"/>
      <c r="J58" s="463"/>
      <c r="K58" s="613" t="s">
        <v>273</v>
      </c>
      <c r="L58" s="620">
        <f>+L57*M53</f>
        <v>0</v>
      </c>
      <c r="M58" s="619">
        <f>+M57*(M53+0.1)</f>
        <v>0</v>
      </c>
      <c r="N58" s="5" t="s">
        <v>272</v>
      </c>
      <c r="O58" s="463"/>
      <c r="P58" s="463"/>
      <c r="Q58" s="612"/>
      <c r="R58" s="616"/>
    </row>
    <row r="59" spans="1:18" ht="18.75" x14ac:dyDescent="0.3">
      <c r="A59" s="463"/>
      <c r="B59" s="463"/>
      <c r="C59" s="463"/>
      <c r="D59" s="463"/>
      <c r="E59" s="463"/>
      <c r="F59" s="463"/>
      <c r="G59" s="463"/>
      <c r="H59" s="5"/>
      <c r="I59" s="463"/>
      <c r="J59" s="463"/>
      <c r="K59" s="613" t="s">
        <v>271</v>
      </c>
      <c r="L59" s="622">
        <f>0.002156*(L57+L58)</f>
        <v>0</v>
      </c>
      <c r="M59" s="621">
        <f>0.002156*(M57+M58)</f>
        <v>0</v>
      </c>
      <c r="N59" s="5" t="s">
        <v>271</v>
      </c>
      <c r="O59" s="463"/>
      <c r="P59" s="463"/>
      <c r="Q59" s="612"/>
      <c r="R59" s="616"/>
    </row>
    <row r="60" spans="1:18" ht="18.75" x14ac:dyDescent="0.3">
      <c r="A60" s="463"/>
      <c r="B60" s="463"/>
      <c r="C60" s="463"/>
      <c r="D60" s="463"/>
      <c r="E60" s="463"/>
      <c r="F60" s="463"/>
      <c r="G60" s="463"/>
      <c r="H60" s="5"/>
      <c r="I60" s="463"/>
      <c r="J60" s="463"/>
      <c r="K60" s="613" t="s">
        <v>270</v>
      </c>
      <c r="L60" s="620">
        <f>IF((((COUNTIF(O14:O48,"&gt;0"))/2)*1000)&gt;L57,0,(((COUNTIF(O14:O48,"&gt;0"))/2)*1000))</f>
        <v>0</v>
      </c>
      <c r="M60" s="619">
        <f>IF((((COUNTIF(O7:O11,"&gt;0"))/2)*1000)&gt;M57,0,(((COUNTIF(O7:O11,"&gt;0"))/2)*1000))</f>
        <v>0</v>
      </c>
      <c r="N60" s="5" t="s">
        <v>269</v>
      </c>
      <c r="O60" s="463"/>
      <c r="P60" s="463"/>
      <c r="Q60" s="612"/>
      <c r="R60" s="616"/>
    </row>
    <row r="61" spans="1:18" ht="23.25" x14ac:dyDescent="0.6">
      <c r="A61" s="463"/>
      <c r="B61" s="463"/>
      <c r="C61" s="463"/>
      <c r="D61" s="463"/>
      <c r="E61" s="463"/>
      <c r="F61" s="463"/>
      <c r="G61" s="463"/>
      <c r="H61" s="5"/>
      <c r="I61" s="463"/>
      <c r="J61" s="463"/>
      <c r="K61" s="613" t="s">
        <v>268</v>
      </c>
      <c r="L61" s="618">
        <f>+L57*0.0451</f>
        <v>0</v>
      </c>
      <c r="M61" s="617">
        <f>+M57*0.0451</f>
        <v>0</v>
      </c>
      <c r="N61" s="5" t="s">
        <v>268</v>
      </c>
      <c r="O61" s="463"/>
      <c r="P61" s="463"/>
      <c r="Q61" s="612"/>
      <c r="R61" s="616"/>
    </row>
    <row r="62" spans="1:18" ht="19.5" thickBot="1" x14ac:dyDescent="0.35">
      <c r="A62" s="463"/>
      <c r="B62" s="463"/>
      <c r="C62" s="463"/>
      <c r="D62" s="463"/>
      <c r="E62" s="463"/>
      <c r="F62" s="463"/>
      <c r="G62" s="463"/>
      <c r="H62" s="5"/>
      <c r="I62" s="463"/>
      <c r="J62" s="463"/>
      <c r="K62" s="613" t="s">
        <v>267</v>
      </c>
      <c r="L62" s="615">
        <f>SUM(L57:L61)</f>
        <v>0</v>
      </c>
      <c r="M62" s="614">
        <f>SUM(M57:M61)</f>
        <v>0</v>
      </c>
      <c r="N62" s="5" t="s">
        <v>266</v>
      </c>
      <c r="O62" s="463"/>
      <c r="P62" s="463"/>
      <c r="Q62" s="612"/>
      <c r="R62" s="611"/>
    </row>
    <row r="63" spans="1:18" ht="21.75" thickTop="1" thickBot="1" x14ac:dyDescent="0.35">
      <c r="A63" s="463"/>
      <c r="B63" s="463"/>
      <c r="C63" s="463"/>
      <c r="D63" s="463"/>
      <c r="E63" s="463"/>
      <c r="F63" s="463"/>
      <c r="G63" s="463"/>
      <c r="H63" s="5"/>
      <c r="I63" s="463"/>
      <c r="J63" s="463"/>
      <c r="K63" s="613" t="s">
        <v>265</v>
      </c>
      <c r="L63" s="1154">
        <f>+L62+M62</f>
        <v>0</v>
      </c>
      <c r="M63" s="1155"/>
      <c r="N63" s="463"/>
      <c r="O63" s="463"/>
      <c r="P63" s="463"/>
      <c r="Q63" s="612"/>
      <c r="R63" s="611"/>
    </row>
    <row r="64" spans="1:18" x14ac:dyDescent="0.25">
      <c r="A64" s="463"/>
      <c r="B64" s="463"/>
      <c r="C64" s="463"/>
      <c r="D64" s="463"/>
      <c r="E64" s="463"/>
      <c r="F64" s="463"/>
      <c r="G64" s="463"/>
      <c r="H64" s="463"/>
      <c r="I64" s="463"/>
      <c r="J64" s="463"/>
      <c r="K64" s="463"/>
      <c r="L64" s="463"/>
      <c r="M64" s="463"/>
      <c r="N64" s="463"/>
      <c r="O64" s="463"/>
      <c r="P64" s="463"/>
      <c r="Q64" s="612"/>
      <c r="R64" s="611"/>
    </row>
    <row r="65" spans="1:18" x14ac:dyDescent="0.25">
      <c r="A65" s="463"/>
      <c r="B65" s="463"/>
      <c r="C65" s="463"/>
      <c r="D65" s="463"/>
      <c r="E65" s="463"/>
      <c r="F65" s="463"/>
      <c r="G65" s="463"/>
      <c r="H65" s="463"/>
      <c r="I65" s="463"/>
      <c r="J65" s="610" t="s">
        <v>264</v>
      </c>
      <c r="K65" s="610"/>
      <c r="L65" s="610"/>
      <c r="M65" s="610"/>
      <c r="N65" s="610"/>
      <c r="O65" s="463"/>
      <c r="P65" s="463"/>
      <c r="Q65" s="463"/>
      <c r="R65" s="463"/>
    </row>
    <row r="66" spans="1:18" x14ac:dyDescent="0.25">
      <c r="A66" s="463"/>
      <c r="B66" s="463"/>
      <c r="C66" s="463"/>
      <c r="D66" s="463"/>
      <c r="E66" s="463"/>
      <c r="F66" s="463"/>
      <c r="G66" s="463"/>
      <c r="H66" s="463"/>
      <c r="I66" s="463"/>
      <c r="J66" s="463"/>
      <c r="K66" s="463"/>
      <c r="L66" s="463"/>
      <c r="M66" s="463"/>
      <c r="N66" s="463"/>
      <c r="O66" s="463"/>
      <c r="P66" s="463"/>
      <c r="Q66" s="463"/>
      <c r="R66" s="463"/>
    </row>
    <row r="67" spans="1:18" x14ac:dyDescent="0.25">
      <c r="A67" s="463"/>
      <c r="B67" s="463"/>
      <c r="C67" s="463"/>
      <c r="D67" s="463"/>
      <c r="E67" s="463"/>
      <c r="F67" s="463"/>
      <c r="G67" s="463"/>
      <c r="H67" s="463"/>
      <c r="I67" s="463"/>
      <c r="J67" s="463"/>
      <c r="K67" s="463"/>
      <c r="L67" s="463"/>
      <c r="M67" s="463"/>
      <c r="N67" s="463"/>
      <c r="O67" s="463"/>
      <c r="P67" s="463"/>
      <c r="Q67" s="463"/>
      <c r="R67" s="463"/>
    </row>
    <row r="68" spans="1:18" x14ac:dyDescent="0.25">
      <c r="A68" s="463"/>
      <c r="B68" s="463"/>
      <c r="C68" s="463"/>
      <c r="D68" s="463"/>
      <c r="E68" s="463"/>
      <c r="F68" s="463"/>
      <c r="G68" s="463"/>
      <c r="H68" s="463"/>
      <c r="I68" s="463"/>
      <c r="J68" s="463"/>
      <c r="K68" s="463"/>
      <c r="L68" s="463"/>
      <c r="M68" s="463"/>
      <c r="N68" s="463"/>
      <c r="O68" s="463"/>
      <c r="P68" s="463"/>
      <c r="Q68" s="463"/>
      <c r="R68" s="463"/>
    </row>
    <row r="69" spans="1:18" x14ac:dyDescent="0.25">
      <c r="A69" s="463"/>
      <c r="B69" s="463"/>
      <c r="C69" s="463"/>
      <c r="D69" s="463"/>
      <c r="E69" s="463"/>
      <c r="F69" s="463"/>
      <c r="G69" s="463"/>
      <c r="H69" s="463"/>
      <c r="I69" s="463"/>
      <c r="J69" s="463"/>
      <c r="K69" s="463"/>
      <c r="L69" s="463"/>
      <c r="M69" s="463"/>
      <c r="N69" s="463"/>
      <c r="O69" s="463"/>
      <c r="P69" s="463"/>
      <c r="Q69" s="463"/>
      <c r="R69" s="463"/>
    </row>
    <row r="70" spans="1:18" x14ac:dyDescent="0.25">
      <c r="A70" s="463"/>
      <c r="B70" s="463"/>
      <c r="C70" s="463"/>
      <c r="D70" s="463"/>
      <c r="E70" s="463"/>
      <c r="F70" s="463"/>
      <c r="G70" s="463"/>
      <c r="H70" s="463"/>
      <c r="I70" s="463"/>
      <c r="J70" s="463"/>
      <c r="K70" s="463"/>
      <c r="L70" s="463"/>
      <c r="M70" s="463"/>
      <c r="N70" s="463"/>
      <c r="O70" s="463"/>
      <c r="P70" s="463"/>
      <c r="Q70" s="463"/>
      <c r="R70" s="463"/>
    </row>
    <row r="71" spans="1:18" x14ac:dyDescent="0.25">
      <c r="A71" s="463"/>
      <c r="B71" s="463"/>
      <c r="C71" s="463"/>
      <c r="D71" s="463"/>
      <c r="E71" s="463"/>
      <c r="F71" s="463"/>
      <c r="G71" s="463"/>
      <c r="H71" s="463"/>
      <c r="I71" s="463"/>
      <c r="J71" s="463"/>
      <c r="K71" s="463"/>
      <c r="L71" s="463"/>
      <c r="M71" s="463"/>
      <c r="N71" s="463"/>
      <c r="O71" s="463"/>
      <c r="P71" s="463"/>
      <c r="Q71" s="463"/>
      <c r="R71" s="463"/>
    </row>
    <row r="109" spans="13:14" hidden="1" x14ac:dyDescent="0.25"/>
    <row r="110" spans="13:14" ht="22.5" hidden="1" x14ac:dyDescent="0.3">
      <c r="M110" s="609" t="s">
        <v>22</v>
      </c>
      <c r="N110" s="608">
        <v>0.05</v>
      </c>
    </row>
    <row r="111" spans="13:14" ht="22.5" hidden="1" x14ac:dyDescent="0.3">
      <c r="M111" s="609" t="s">
        <v>20</v>
      </c>
      <c r="N111" s="608">
        <v>0.1</v>
      </c>
    </row>
    <row r="112" spans="13:14" ht="22.5" hidden="1" x14ac:dyDescent="0.3">
      <c r="M112" s="609"/>
      <c r="N112" s="608">
        <v>0.15</v>
      </c>
    </row>
    <row r="113" spans="13:14" ht="22.5" hidden="1" x14ac:dyDescent="0.3">
      <c r="M113" s="609"/>
      <c r="N113" s="608">
        <v>0.2</v>
      </c>
    </row>
    <row r="114" spans="13:14" ht="22.5" hidden="1" x14ac:dyDescent="0.3">
      <c r="M114" s="609"/>
      <c r="N114" s="608">
        <v>0.25</v>
      </c>
    </row>
    <row r="115" spans="13:14" ht="22.5" hidden="1" x14ac:dyDescent="0.3">
      <c r="M115" s="609"/>
      <c r="N115" s="608">
        <v>0.3</v>
      </c>
    </row>
    <row r="116" spans="13:14" ht="22.5" hidden="1" x14ac:dyDescent="0.3">
      <c r="M116" s="609"/>
      <c r="N116" s="608">
        <v>0.35</v>
      </c>
    </row>
    <row r="117" spans="13:14" ht="22.5" hidden="1" x14ac:dyDescent="0.3">
      <c r="M117" s="609"/>
      <c r="N117" s="608">
        <v>0.4</v>
      </c>
    </row>
    <row r="118" spans="13:14" ht="22.5" hidden="1" x14ac:dyDescent="0.3">
      <c r="M118" s="609"/>
      <c r="N118" s="608">
        <v>0.45</v>
      </c>
    </row>
    <row r="119" spans="13:14" ht="22.5" hidden="1" x14ac:dyDescent="0.3">
      <c r="M119" s="609"/>
      <c r="N119" s="608">
        <v>0.5</v>
      </c>
    </row>
    <row r="120" spans="13:14" ht="22.5" hidden="1" x14ac:dyDescent="0.3">
      <c r="M120" s="609"/>
      <c r="N120" s="608">
        <v>0.55000000000000004</v>
      </c>
    </row>
    <row r="121" spans="13:14" ht="22.5" hidden="1" x14ac:dyDescent="0.3">
      <c r="M121" s="609"/>
      <c r="N121" s="608">
        <v>0.6</v>
      </c>
    </row>
    <row r="122" spans="13:14" ht="22.5" hidden="1" x14ac:dyDescent="0.3">
      <c r="M122" s="609"/>
      <c r="N122" s="608">
        <v>0.65</v>
      </c>
    </row>
    <row r="123" spans="13:14" ht="22.5" hidden="1" x14ac:dyDescent="0.3">
      <c r="M123" s="609"/>
      <c r="N123" s="608">
        <v>0.7</v>
      </c>
    </row>
    <row r="124" spans="13:14" hidden="1" x14ac:dyDescent="0.25"/>
    <row r="125" spans="13:14" hidden="1" x14ac:dyDescent="0.25"/>
  </sheetData>
  <sheetProtection password="CDE6" sheet="1" formatCells="0" formatColumns="0" formatRows="0"/>
  <mergeCells count="32">
    <mergeCell ref="M5:M6"/>
    <mergeCell ref="N5:N6"/>
    <mergeCell ref="F14:F15"/>
    <mergeCell ref="R17:R18"/>
    <mergeCell ref="J4:L5"/>
    <mergeCell ref="Q7:Q11"/>
    <mergeCell ref="R7:R11"/>
    <mergeCell ref="M4:P4"/>
    <mergeCell ref="A4:A6"/>
    <mergeCell ref="C4:E5"/>
    <mergeCell ref="F4:I5"/>
    <mergeCell ref="B14:B15"/>
    <mergeCell ref="R4:R6"/>
    <mergeCell ref="L63:M63"/>
    <mergeCell ref="J53:L53"/>
    <mergeCell ref="J52:L52"/>
    <mergeCell ref="F23:F24"/>
    <mergeCell ref="F20:F21"/>
    <mergeCell ref="B17:B18"/>
    <mergeCell ref="B20:B21"/>
    <mergeCell ref="B23:B24"/>
    <mergeCell ref="F17:F18"/>
    <mergeCell ref="Q23:Q24"/>
    <mergeCell ref="O5:O6"/>
    <mergeCell ref="Q14:Q15"/>
    <mergeCell ref="R14:R15"/>
    <mergeCell ref="R20:R21"/>
    <mergeCell ref="R23:R24"/>
    <mergeCell ref="Q17:Q18"/>
    <mergeCell ref="Q20:Q21"/>
    <mergeCell ref="P5:P6"/>
    <mergeCell ref="Q4:Q6"/>
  </mergeCells>
  <phoneticPr fontId="42" type="noConversion"/>
  <dataValidations count="2">
    <dataValidation type="list" allowBlank="1" showInputMessage="1" showErrorMessage="1" sqref="M53">
      <formula1>$N$110:$N$123</formula1>
    </dataValidation>
    <dataValidation type="list" allowBlank="1" showInputMessage="1" showErrorMessage="1" sqref="M52">
      <formula1>$M$110:$M$111</formula1>
    </dataValidation>
  </dataValidations>
  <pageMargins left="0.34" right="0.27" top="0.28000000000000003" bottom="0.3" header="0.19" footer="0.16"/>
  <pageSetup paperSize="9" scale="46" fitToHeight="0" orientation="landscape" cellComments="asDisplayed" r:id="rId1"/>
  <headerFooter alignWithMargins="0">
    <oddFooter>&amp;C&amp;10Page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F21" sqref="F21"/>
    </sheetView>
  </sheetViews>
  <sheetFormatPr defaultColWidth="8.85546875" defaultRowHeight="15.75" x14ac:dyDescent="0.25"/>
  <cols>
    <col min="1" max="1" width="34.7109375" style="1" customWidth="1"/>
    <col min="2" max="4" width="8.85546875" style="1" customWidth="1"/>
    <col min="5" max="5" width="12.7109375" style="1" customWidth="1"/>
    <col min="6" max="6" width="12.5703125" style="1" customWidth="1"/>
    <col min="7" max="7" width="7.42578125" style="1" customWidth="1"/>
    <col min="8" max="8" width="9.5703125" style="1" customWidth="1"/>
    <col min="9" max="16384" width="8.85546875" style="1"/>
  </cols>
  <sheetData>
    <row r="1" spans="1:8" x14ac:dyDescent="0.25">
      <c r="A1" s="930" t="s">
        <v>361</v>
      </c>
      <c r="B1" s="770"/>
      <c r="C1" s="770"/>
      <c r="D1" s="785"/>
      <c r="E1" s="785"/>
      <c r="F1" s="770"/>
      <c r="G1" s="463"/>
      <c r="H1" s="464"/>
    </row>
    <row r="2" spans="1:8" x14ac:dyDescent="0.25">
      <c r="A2" s="770" t="s">
        <v>358</v>
      </c>
      <c r="B2" s="770"/>
      <c r="C2" s="770"/>
      <c r="D2" s="785"/>
      <c r="E2" s="785"/>
      <c r="F2" s="770"/>
      <c r="G2" s="463"/>
      <c r="H2" s="464"/>
    </row>
    <row r="3" spans="1:8" x14ac:dyDescent="0.25">
      <c r="A3" s="783"/>
      <c r="B3" s="783"/>
      <c r="C3" s="783"/>
      <c r="D3" s="784"/>
      <c r="E3" s="784"/>
      <c r="F3" s="783"/>
      <c r="G3" s="463"/>
      <c r="H3" s="464"/>
    </row>
    <row r="4" spans="1:8" x14ac:dyDescent="0.25">
      <c r="A4" s="770" t="s">
        <v>319</v>
      </c>
      <c r="B4" s="781">
        <v>672</v>
      </c>
      <c r="C4" s="781">
        <v>1000</v>
      </c>
      <c r="D4" s="782">
        <v>50</v>
      </c>
      <c r="E4" s="782">
        <v>100</v>
      </c>
      <c r="F4" s="780"/>
      <c r="G4" s="463"/>
      <c r="H4" s="464"/>
    </row>
    <row r="5" spans="1:8" x14ac:dyDescent="0.25">
      <c r="A5" s="770"/>
      <c r="B5" s="781"/>
      <c r="C5" s="781"/>
      <c r="D5" s="781">
        <v>100</v>
      </c>
      <c r="E5" s="781">
        <v>100</v>
      </c>
      <c r="F5" s="780"/>
      <c r="G5" s="463"/>
      <c r="H5" s="464"/>
    </row>
    <row r="6" spans="1:8" x14ac:dyDescent="0.25">
      <c r="A6" s="768" t="s">
        <v>9</v>
      </c>
      <c r="B6" s="767" t="s">
        <v>318</v>
      </c>
      <c r="C6" s="767" t="s">
        <v>261</v>
      </c>
      <c r="D6" s="767" t="s">
        <v>321</v>
      </c>
      <c r="E6" s="767" t="s">
        <v>320</v>
      </c>
      <c r="F6" s="773" t="s">
        <v>276</v>
      </c>
      <c r="G6" s="463"/>
      <c r="H6" s="464"/>
    </row>
    <row r="7" spans="1:8" x14ac:dyDescent="0.25">
      <c r="A7" s="763" t="s">
        <v>329</v>
      </c>
      <c r="B7" s="762"/>
      <c r="C7" s="762"/>
      <c r="D7" s="762"/>
      <c r="E7" s="762"/>
      <c r="F7" s="905">
        <v>22.3</v>
      </c>
      <c r="G7" s="463"/>
      <c r="H7" s="464"/>
    </row>
    <row r="8" spans="1:8" x14ac:dyDescent="0.25">
      <c r="A8" s="763" t="s">
        <v>328</v>
      </c>
      <c r="B8" s="762"/>
      <c r="C8" s="762"/>
      <c r="D8" s="762"/>
      <c r="E8" s="762"/>
      <c r="F8" s="905">
        <v>32.270000000000003</v>
      </c>
      <c r="G8" s="463"/>
      <c r="H8" s="464"/>
    </row>
    <row r="9" spans="1:8" x14ac:dyDescent="0.25">
      <c r="A9" s="763" t="s">
        <v>327</v>
      </c>
      <c r="B9" s="762"/>
      <c r="C9" s="762"/>
      <c r="D9" s="762"/>
      <c r="E9" s="762"/>
      <c r="F9" s="905">
        <v>19.91</v>
      </c>
      <c r="G9" s="463"/>
      <c r="H9" s="464"/>
    </row>
    <row r="10" spans="1:8" x14ac:dyDescent="0.25">
      <c r="A10" s="763" t="s">
        <v>326</v>
      </c>
      <c r="B10" s="762"/>
      <c r="C10" s="762"/>
      <c r="D10" s="762"/>
      <c r="E10" s="762"/>
      <c r="F10" s="775" t="s">
        <v>359</v>
      </c>
      <c r="G10" s="463"/>
      <c r="H10" s="464"/>
    </row>
    <row r="11" spans="1:8" x14ac:dyDescent="0.25">
      <c r="A11" s="763" t="s">
        <v>325</v>
      </c>
      <c r="B11" s="762"/>
      <c r="C11" s="762"/>
      <c r="D11" s="762"/>
      <c r="E11" s="762"/>
      <c r="F11" s="775" t="s">
        <v>359</v>
      </c>
      <c r="G11" s="463"/>
      <c r="H11" s="464"/>
    </row>
    <row r="12" spans="1:8" x14ac:dyDescent="0.25">
      <c r="A12" s="779" t="s">
        <v>295</v>
      </c>
      <c r="B12" s="906">
        <v>43.7</v>
      </c>
      <c r="C12" s="906">
        <v>58.43</v>
      </c>
      <c r="D12" s="778"/>
      <c r="E12" s="778"/>
      <c r="F12" s="777"/>
      <c r="G12" s="463"/>
      <c r="H12" s="464"/>
    </row>
    <row r="13" spans="1:8" x14ac:dyDescent="0.25">
      <c r="A13" s="766" t="s">
        <v>1</v>
      </c>
      <c r="B13" s="907">
        <v>20.100000000000001</v>
      </c>
      <c r="C13" s="907">
        <v>28.67</v>
      </c>
      <c r="D13" s="772"/>
      <c r="E13" s="772"/>
      <c r="F13" s="762"/>
      <c r="G13" s="463"/>
      <c r="H13" s="464"/>
    </row>
    <row r="14" spans="1:8" x14ac:dyDescent="0.25">
      <c r="A14" s="766" t="s">
        <v>5</v>
      </c>
      <c r="B14" s="907">
        <v>11.86</v>
      </c>
      <c r="C14" s="908"/>
      <c r="D14" s="772"/>
      <c r="E14" s="772"/>
      <c r="F14" s="762"/>
      <c r="G14" s="463"/>
      <c r="H14" s="464"/>
    </row>
    <row r="15" spans="1:8" x14ac:dyDescent="0.25">
      <c r="A15" s="766" t="s">
        <v>3</v>
      </c>
      <c r="B15" s="907">
        <v>23.29</v>
      </c>
      <c r="C15" s="908"/>
      <c r="D15" s="772"/>
      <c r="E15" s="772"/>
      <c r="F15" s="762"/>
      <c r="G15" s="463"/>
      <c r="H15" s="464"/>
    </row>
    <row r="16" spans="1:8" x14ac:dyDescent="0.25">
      <c r="A16" s="766" t="s">
        <v>2</v>
      </c>
      <c r="B16" s="907">
        <v>23.2</v>
      </c>
      <c r="C16" s="908"/>
      <c r="D16" s="909"/>
      <c r="E16" s="909"/>
      <c r="F16" s="910"/>
      <c r="G16" s="463"/>
      <c r="H16" s="464"/>
    </row>
    <row r="17" spans="1:8" x14ac:dyDescent="0.25">
      <c r="A17" s="766" t="s">
        <v>7</v>
      </c>
      <c r="B17" s="907">
        <v>21.36</v>
      </c>
      <c r="C17" s="907">
        <v>29.33</v>
      </c>
      <c r="D17" s="909"/>
      <c r="E17" s="909"/>
      <c r="F17" s="910"/>
      <c r="G17" s="463"/>
      <c r="H17" s="464"/>
    </row>
    <row r="18" spans="1:8" x14ac:dyDescent="0.25">
      <c r="A18" s="763" t="s">
        <v>63</v>
      </c>
      <c r="B18" s="907">
        <v>53.57</v>
      </c>
      <c r="C18" s="907">
        <v>77.900000000000006</v>
      </c>
      <c r="D18" s="910"/>
      <c r="E18" s="910"/>
      <c r="F18" s="910"/>
      <c r="G18" s="463"/>
      <c r="H18" s="464"/>
    </row>
    <row r="19" spans="1:8" x14ac:dyDescent="0.25">
      <c r="A19" s="766" t="s">
        <v>324</v>
      </c>
      <c r="B19" s="772"/>
      <c r="C19" s="909"/>
      <c r="D19" s="907">
        <v>68</v>
      </c>
      <c r="E19" s="909"/>
      <c r="F19" s="910"/>
      <c r="G19" s="463"/>
      <c r="H19" s="464"/>
    </row>
    <row r="20" spans="1:8" x14ac:dyDescent="0.25">
      <c r="A20" s="766" t="s">
        <v>323</v>
      </c>
      <c r="B20" s="772"/>
      <c r="C20" s="909"/>
      <c r="D20" s="907">
        <v>10.6</v>
      </c>
      <c r="E20" s="909"/>
      <c r="F20" s="910"/>
      <c r="G20" s="463"/>
      <c r="H20" s="464"/>
    </row>
    <row r="21" spans="1:8" x14ac:dyDescent="0.25">
      <c r="A21" s="763" t="s">
        <v>322</v>
      </c>
      <c r="B21" s="776"/>
      <c r="C21" s="910"/>
      <c r="D21" s="910"/>
      <c r="E21" s="905">
        <v>5.75</v>
      </c>
      <c r="F21" s="910"/>
      <c r="G21" s="463"/>
      <c r="H21" s="464"/>
    </row>
    <row r="22" spans="1:8" x14ac:dyDescent="0.25">
      <c r="A22" s="770" t="s">
        <v>319</v>
      </c>
      <c r="B22" s="769">
        <v>84</v>
      </c>
      <c r="C22" s="769">
        <v>1000</v>
      </c>
      <c r="D22" s="774"/>
      <c r="E22" s="774"/>
      <c r="F22" s="774"/>
      <c r="G22" s="463"/>
      <c r="H22" s="464"/>
    </row>
    <row r="23" spans="1:8" x14ac:dyDescent="0.25">
      <c r="A23" s="768" t="s">
        <v>9</v>
      </c>
      <c r="B23" s="767" t="s">
        <v>318</v>
      </c>
      <c r="C23" s="767" t="s">
        <v>261</v>
      </c>
      <c r="D23" s="767" t="s">
        <v>321</v>
      </c>
      <c r="E23" s="767" t="s">
        <v>320</v>
      </c>
      <c r="F23" s="773" t="s">
        <v>276</v>
      </c>
      <c r="G23" s="463"/>
      <c r="H23" s="464"/>
    </row>
    <row r="24" spans="1:8" x14ac:dyDescent="0.25">
      <c r="A24" s="771" t="s">
        <v>125</v>
      </c>
      <c r="B24" s="911">
        <v>6</v>
      </c>
      <c r="C24" s="912"/>
      <c r="D24" s="772"/>
      <c r="E24" s="772"/>
      <c r="F24" s="762"/>
      <c r="G24" s="463"/>
      <c r="H24" s="464"/>
    </row>
    <row r="25" spans="1:8" x14ac:dyDescent="0.25">
      <c r="A25" s="771" t="s">
        <v>124</v>
      </c>
      <c r="B25" s="907">
        <v>4</v>
      </c>
      <c r="C25" s="912"/>
      <c r="D25" s="762"/>
      <c r="E25" s="762"/>
      <c r="F25" s="762"/>
      <c r="G25" s="463"/>
      <c r="H25" s="464"/>
    </row>
    <row r="26" spans="1:8" x14ac:dyDescent="0.25">
      <c r="A26" s="771" t="s">
        <v>123</v>
      </c>
      <c r="B26" s="911">
        <v>3</v>
      </c>
      <c r="C26" s="912"/>
      <c r="D26" s="762"/>
      <c r="E26" s="762"/>
      <c r="F26" s="762"/>
      <c r="G26" s="463"/>
      <c r="H26" s="464"/>
    </row>
    <row r="27" spans="1:8" x14ac:dyDescent="0.25">
      <c r="A27" s="770" t="s">
        <v>319</v>
      </c>
      <c r="B27" s="769">
        <v>100</v>
      </c>
      <c r="C27" s="769">
        <v>1000</v>
      </c>
      <c r="D27" s="762"/>
      <c r="E27" s="762"/>
      <c r="F27" s="762"/>
      <c r="G27" s="463"/>
      <c r="H27" s="464"/>
    </row>
    <row r="28" spans="1:8" x14ac:dyDescent="0.25">
      <c r="A28" s="768" t="s">
        <v>9</v>
      </c>
      <c r="B28" s="767" t="s">
        <v>318</v>
      </c>
      <c r="C28" s="767" t="s">
        <v>261</v>
      </c>
      <c r="D28" s="762"/>
      <c r="E28" s="762"/>
      <c r="F28" s="762"/>
      <c r="G28" s="463"/>
      <c r="H28" s="464"/>
    </row>
    <row r="29" spans="1:8" x14ac:dyDescent="0.25">
      <c r="A29" s="766" t="s">
        <v>4</v>
      </c>
      <c r="B29" s="907">
        <v>13.52</v>
      </c>
      <c r="C29" s="901"/>
      <c r="D29" s="762"/>
      <c r="E29" s="762"/>
      <c r="F29" s="762"/>
      <c r="G29" s="463"/>
      <c r="H29" s="464"/>
    </row>
    <row r="30" spans="1:8" x14ac:dyDescent="0.25">
      <c r="A30" s="765" t="s">
        <v>360</v>
      </c>
      <c r="B30" s="911">
        <v>3.26</v>
      </c>
      <c r="C30" s="764"/>
      <c r="D30" s="762"/>
      <c r="E30" s="762"/>
      <c r="F30" s="762"/>
      <c r="G30" s="463"/>
      <c r="H30" s="464"/>
    </row>
    <row r="31" spans="1:8" x14ac:dyDescent="0.25">
      <c r="A31" s="763" t="s">
        <v>317</v>
      </c>
      <c r="B31" s="907">
        <v>2.02</v>
      </c>
      <c r="C31" s="901"/>
      <c r="D31" s="762"/>
      <c r="E31" s="762"/>
      <c r="F31" s="762"/>
      <c r="G31" s="463"/>
      <c r="H31" s="464"/>
    </row>
    <row r="32" spans="1:8" x14ac:dyDescent="0.25">
      <c r="A32" s="463"/>
      <c r="B32" s="463"/>
      <c r="C32" s="463"/>
      <c r="D32" s="463"/>
      <c r="E32" s="463"/>
      <c r="F32" s="463"/>
      <c r="G32" s="463"/>
      <c r="H32" s="463"/>
    </row>
    <row r="33" spans="1:8" x14ac:dyDescent="0.25">
      <c r="A33" s="463"/>
      <c r="B33" s="463"/>
      <c r="C33" s="463"/>
      <c r="D33" s="463"/>
      <c r="E33" s="463"/>
      <c r="F33" s="463"/>
      <c r="G33" s="463"/>
      <c r="H33" s="463"/>
    </row>
    <row r="34" spans="1:8" x14ac:dyDescent="0.25">
      <c r="A34" s="463"/>
      <c r="B34" s="463"/>
      <c r="C34" s="463"/>
      <c r="D34" s="463"/>
      <c r="E34" s="463"/>
      <c r="F34" s="463"/>
      <c r="G34" s="463"/>
      <c r="H34" s="463"/>
    </row>
    <row r="35" spans="1:8" x14ac:dyDescent="0.25">
      <c r="A35" s="463"/>
      <c r="B35" s="463"/>
      <c r="C35" s="463"/>
      <c r="D35" s="463"/>
      <c r="E35" s="463"/>
      <c r="F35" s="463"/>
      <c r="G35" s="463"/>
      <c r="H35" s="463"/>
    </row>
    <row r="36" spans="1:8" x14ac:dyDescent="0.25">
      <c r="A36" s="463"/>
      <c r="B36" s="463"/>
      <c r="C36" s="463"/>
      <c r="D36" s="463"/>
      <c r="E36" s="463"/>
      <c r="F36" s="463"/>
      <c r="G36" s="463"/>
      <c r="H36" s="463"/>
    </row>
  </sheetData>
  <sheetProtection password="CDE6" sheet="1"/>
  <phoneticPr fontId="42" type="noConversion"/>
  <pageMargins left="0.41" right="0.33" top="0.49" bottom="0.44" header="0.26" footer="0.24"/>
  <pageSetup paperSize="9" orientation="portrait" r:id="rId1"/>
  <headerFooter alignWithMargins="0">
    <oddFooter>&amp;C&amp;10Page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5"/>
  <sheetViews>
    <sheetView zoomScale="70" zoomScaleNormal="75" zoomScaleSheetLayoutView="75" workbookViewId="0">
      <selection activeCell="L33" sqref="L33"/>
    </sheetView>
  </sheetViews>
  <sheetFormatPr defaultColWidth="8.85546875" defaultRowHeight="15.75" x14ac:dyDescent="0.25"/>
  <cols>
    <col min="1" max="1" width="31.28515625" style="1" customWidth="1"/>
    <col min="2" max="2" width="16.5703125" style="1" customWidth="1"/>
    <col min="3" max="3" width="19.85546875" style="1" customWidth="1"/>
    <col min="4" max="4" width="22.85546875" style="1" bestFit="1" customWidth="1"/>
    <col min="5" max="5" width="31.5703125" style="1" customWidth="1"/>
    <col min="6" max="6" width="22.85546875" style="1" customWidth="1"/>
    <col min="7" max="7" width="19.28515625" style="1" customWidth="1"/>
    <col min="8" max="9" width="16.7109375" style="1" hidden="1" customWidth="1"/>
    <col min="10" max="10" width="17.7109375" style="1" hidden="1" customWidth="1"/>
    <col min="11" max="11" width="15.42578125" style="1" hidden="1" customWidth="1"/>
    <col min="12" max="12" width="25.28515625" style="1" customWidth="1"/>
    <col min="13" max="13" width="16.28515625" style="3" hidden="1" customWidth="1"/>
    <col min="14" max="21" width="10" style="1" hidden="1" customWidth="1"/>
    <col min="22" max="16384" width="8.85546875" style="1"/>
  </cols>
  <sheetData>
    <row r="1" spans="1:22" ht="23.25" thickBot="1" x14ac:dyDescent="0.35">
      <c r="A1" s="609" t="s">
        <v>357</v>
      </c>
      <c r="E1" s="463"/>
    </row>
    <row r="2" spans="1:22" ht="50.25" customHeight="1" thickTop="1" thickBot="1" x14ac:dyDescent="0.3">
      <c r="B2" s="1194" t="s">
        <v>356</v>
      </c>
      <c r="C2" s="1195"/>
      <c r="D2" s="1196"/>
      <c r="E2" s="896" t="s">
        <v>350</v>
      </c>
      <c r="F2" s="899" t="s">
        <v>355</v>
      </c>
      <c r="I2" s="891"/>
      <c r="J2" s="895"/>
      <c r="K2" s="895"/>
      <c r="L2" s="895"/>
      <c r="M2" s="894"/>
      <c r="N2" s="893"/>
    </row>
    <row r="3" spans="1:22" ht="24" customHeight="1" thickTop="1" thickBot="1" x14ac:dyDescent="0.3">
      <c r="B3" s="898" t="s">
        <v>279</v>
      </c>
      <c r="C3" s="897"/>
      <c r="D3" s="897"/>
      <c r="E3" s="896" t="s">
        <v>22</v>
      </c>
      <c r="I3" s="891"/>
      <c r="J3" s="895"/>
      <c r="K3" s="895"/>
      <c r="L3" s="895"/>
      <c r="M3" s="894"/>
      <c r="N3" s="893"/>
    </row>
    <row r="4" spans="1:22" ht="16.5" thickTop="1" x14ac:dyDescent="0.25">
      <c r="I4" s="891"/>
      <c r="J4" s="891"/>
      <c r="K4" s="891"/>
      <c r="L4" s="891"/>
      <c r="M4" s="892"/>
      <c r="N4" s="891"/>
      <c r="O4" s="1">
        <v>672</v>
      </c>
      <c r="P4" s="1">
        <v>50</v>
      </c>
      <c r="Q4" s="1">
        <v>100</v>
      </c>
      <c r="R4" s="1" t="s">
        <v>354</v>
      </c>
      <c r="S4" s="1" t="s">
        <v>22</v>
      </c>
      <c r="T4" s="1" t="s">
        <v>353</v>
      </c>
    </row>
    <row r="5" spans="1:22" ht="20.25" x14ac:dyDescent="0.3">
      <c r="A5" s="890"/>
      <c r="B5" s="1186"/>
      <c r="C5" s="1186"/>
      <c r="E5" s="889" t="s">
        <v>352</v>
      </c>
      <c r="F5" s="888"/>
      <c r="G5" s="888"/>
      <c r="H5" s="888"/>
      <c r="I5" s="888"/>
      <c r="J5" s="888"/>
      <c r="K5" s="888"/>
      <c r="O5" s="1">
        <v>1000</v>
      </c>
      <c r="P5" s="1">
        <v>100</v>
      </c>
      <c r="Q5" s="1">
        <v>1000</v>
      </c>
      <c r="R5" s="1" t="s">
        <v>351</v>
      </c>
      <c r="S5" s="1" t="s">
        <v>20</v>
      </c>
      <c r="T5" s="1" t="s">
        <v>350</v>
      </c>
    </row>
    <row r="6" spans="1:22" ht="24" thickBot="1" x14ac:dyDescent="0.4">
      <c r="A6" s="887"/>
      <c r="B6" s="1197" t="s">
        <v>349</v>
      </c>
      <c r="C6" s="1198"/>
      <c r="D6" s="1198"/>
      <c r="E6" s="1198"/>
      <c r="F6" s="1198"/>
      <c r="G6" s="1198"/>
      <c r="H6" s="1198"/>
      <c r="I6" s="1198"/>
      <c r="J6" s="1198"/>
      <c r="K6" s="1198"/>
      <c r="L6" s="1198"/>
      <c r="M6" s="886"/>
      <c r="V6" s="885"/>
    </row>
    <row r="7" spans="1:22" ht="19.5" thickBot="1" x14ac:dyDescent="0.35">
      <c r="A7" s="884"/>
      <c r="B7" s="1193" t="s">
        <v>347</v>
      </c>
      <c r="C7" s="1188"/>
      <c r="D7" s="1187" t="s">
        <v>347</v>
      </c>
      <c r="E7" s="1188"/>
      <c r="F7" s="1187" t="s">
        <v>347</v>
      </c>
      <c r="G7" s="1188"/>
      <c r="H7" s="1187" t="s">
        <v>347</v>
      </c>
      <c r="I7" s="1189"/>
      <c r="J7" s="1193" t="s">
        <v>347</v>
      </c>
      <c r="K7" s="1188"/>
      <c r="L7" s="883" t="s">
        <v>346</v>
      </c>
      <c r="M7" s="3" t="s">
        <v>345</v>
      </c>
    </row>
    <row r="8" spans="1:22" ht="17.25" thickTop="1" thickBot="1" x14ac:dyDescent="0.3">
      <c r="A8" s="882"/>
      <c r="B8" s="881" t="s">
        <v>344</v>
      </c>
      <c r="C8" s="880" t="s">
        <v>0</v>
      </c>
      <c r="D8" s="879" t="s">
        <v>344</v>
      </c>
      <c r="E8" s="880" t="s">
        <v>0</v>
      </c>
      <c r="F8" s="879" t="s">
        <v>344</v>
      </c>
      <c r="G8" s="880" t="s">
        <v>0</v>
      </c>
      <c r="H8" s="879" t="s">
        <v>344</v>
      </c>
      <c r="I8" s="880" t="s">
        <v>0</v>
      </c>
      <c r="J8" s="879" t="s">
        <v>344</v>
      </c>
      <c r="K8" s="878" t="s">
        <v>0</v>
      </c>
      <c r="L8" s="863" t="s">
        <v>343</v>
      </c>
    </row>
    <row r="9" spans="1:22" ht="18.75" x14ac:dyDescent="0.25">
      <c r="A9" s="858" t="s">
        <v>214</v>
      </c>
      <c r="B9" s="861"/>
      <c r="C9" s="877">
        <v>1</v>
      </c>
      <c r="D9" s="861"/>
      <c r="E9" s="877">
        <v>1</v>
      </c>
      <c r="F9" s="861"/>
      <c r="G9" s="877">
        <v>1</v>
      </c>
      <c r="H9" s="861"/>
      <c r="I9" s="877">
        <v>1</v>
      </c>
      <c r="J9" s="861"/>
      <c r="K9" s="877">
        <v>1</v>
      </c>
      <c r="L9" s="876">
        <f>IF($E$2=$T$4, (IF($E$3=$S$4,Order!O7,Order!J7)),0)</f>
        <v>0</v>
      </c>
      <c r="M9" s="3">
        <f t="shared" ref="M9:M26" si="0">(B9*C9)+(D9*E9)+(F9*G9)+(H9*I9)+(J9*K9)+L9</f>
        <v>0</v>
      </c>
    </row>
    <row r="10" spans="1:22" ht="18.75" x14ac:dyDescent="0.25">
      <c r="A10" s="858" t="s">
        <v>213</v>
      </c>
      <c r="B10" s="855"/>
      <c r="C10" s="857">
        <v>1</v>
      </c>
      <c r="D10" s="855"/>
      <c r="E10" s="857">
        <v>1</v>
      </c>
      <c r="F10" s="855"/>
      <c r="G10" s="857">
        <v>1</v>
      </c>
      <c r="H10" s="855"/>
      <c r="I10" s="857">
        <v>1</v>
      </c>
      <c r="J10" s="855"/>
      <c r="K10" s="857">
        <v>1</v>
      </c>
      <c r="L10" s="875">
        <f>IF($E$2=$T$4, (IF($E$3=$S$4,Order!O8,Order!J8)),0)</f>
        <v>0</v>
      </c>
      <c r="M10" s="3">
        <f t="shared" si="0"/>
        <v>0</v>
      </c>
    </row>
    <row r="11" spans="1:22" ht="18.75" x14ac:dyDescent="0.25">
      <c r="A11" s="858" t="s">
        <v>211</v>
      </c>
      <c r="B11" s="855"/>
      <c r="C11" s="857">
        <v>1</v>
      </c>
      <c r="D11" s="855"/>
      <c r="E11" s="857">
        <v>1</v>
      </c>
      <c r="F11" s="855"/>
      <c r="G11" s="857">
        <v>1</v>
      </c>
      <c r="H11" s="855"/>
      <c r="I11" s="857">
        <v>1</v>
      </c>
      <c r="J11" s="855"/>
      <c r="K11" s="857">
        <v>1</v>
      </c>
      <c r="L11" s="875">
        <f>IF($E$2=$T$4, (IF($E$3=$S$4,Order!O9,Order!J9)),0)</f>
        <v>0</v>
      </c>
      <c r="M11" s="3">
        <f t="shared" si="0"/>
        <v>0</v>
      </c>
    </row>
    <row r="12" spans="1:22" ht="18.75" x14ac:dyDescent="0.25">
      <c r="A12" s="858" t="s">
        <v>210</v>
      </c>
      <c r="B12" s="855"/>
      <c r="C12" s="857">
        <v>1</v>
      </c>
      <c r="D12" s="855"/>
      <c r="E12" s="857">
        <v>1</v>
      </c>
      <c r="F12" s="855"/>
      <c r="G12" s="857">
        <v>1</v>
      </c>
      <c r="H12" s="855"/>
      <c r="I12" s="857">
        <v>1</v>
      </c>
      <c r="J12" s="855"/>
      <c r="K12" s="857">
        <v>1</v>
      </c>
      <c r="L12" s="875">
        <f>IF($E$2=$T$4, (IF($E$3=$S$4,Order!O10,Order!J10)),0)</f>
        <v>0</v>
      </c>
      <c r="M12" s="3">
        <f t="shared" si="0"/>
        <v>0</v>
      </c>
    </row>
    <row r="13" spans="1:22" ht="18.75" x14ac:dyDescent="0.25">
      <c r="A13" s="858" t="s">
        <v>209</v>
      </c>
      <c r="B13" s="855"/>
      <c r="C13" s="857">
        <v>1</v>
      </c>
      <c r="D13" s="855"/>
      <c r="E13" s="857">
        <v>1</v>
      </c>
      <c r="F13" s="855"/>
      <c r="G13" s="857">
        <v>1</v>
      </c>
      <c r="H13" s="855"/>
      <c r="I13" s="857">
        <v>1</v>
      </c>
      <c r="J13" s="855"/>
      <c r="K13" s="857">
        <v>1</v>
      </c>
      <c r="L13" s="875">
        <f>IF($E$2=$T$4, (IF($E$3=$S$4,Order!#REF!,Order!#REF!)),0)</f>
        <v>0</v>
      </c>
      <c r="M13" s="3">
        <f t="shared" si="0"/>
        <v>0</v>
      </c>
    </row>
    <row r="14" spans="1:22" ht="18.75" x14ac:dyDescent="0.25">
      <c r="A14" s="858" t="s">
        <v>208</v>
      </c>
      <c r="B14" s="855"/>
      <c r="C14" s="857">
        <v>1</v>
      </c>
      <c r="D14" s="855"/>
      <c r="E14" s="857">
        <v>1</v>
      </c>
      <c r="F14" s="855"/>
      <c r="G14" s="857">
        <v>1</v>
      </c>
      <c r="H14" s="855"/>
      <c r="I14" s="857">
        <v>1</v>
      </c>
      <c r="J14" s="855"/>
      <c r="K14" s="857">
        <v>1</v>
      </c>
      <c r="L14" s="875">
        <f>IF($E$2=$T$4, (IF($E$3=$S$4,Order!O11,Order!J11)),0)</f>
        <v>0</v>
      </c>
      <c r="M14" s="3">
        <f t="shared" si="0"/>
        <v>0</v>
      </c>
    </row>
    <row r="15" spans="1:22" ht="18.75" x14ac:dyDescent="0.25">
      <c r="A15" s="858" t="s">
        <v>207</v>
      </c>
      <c r="B15" s="855"/>
      <c r="C15" s="857">
        <v>1</v>
      </c>
      <c r="D15" s="855"/>
      <c r="E15" s="857">
        <v>1</v>
      </c>
      <c r="F15" s="855"/>
      <c r="G15" s="857">
        <v>1</v>
      </c>
      <c r="H15" s="855"/>
      <c r="I15" s="857">
        <v>1</v>
      </c>
      <c r="J15" s="855"/>
      <c r="K15" s="857">
        <v>1</v>
      </c>
      <c r="L15" s="875">
        <f>IF($E$2=$T$4, (IF($E$3=$S$4,Order!#REF!,Order!#REF!)),0)</f>
        <v>0</v>
      </c>
      <c r="M15" s="3">
        <f t="shared" si="0"/>
        <v>0</v>
      </c>
    </row>
    <row r="16" spans="1:22" ht="18.75" x14ac:dyDescent="0.25">
      <c r="A16" s="858" t="s">
        <v>78</v>
      </c>
      <c r="B16" s="855"/>
      <c r="C16" s="854">
        <v>672</v>
      </c>
      <c r="D16" s="855"/>
      <c r="E16" s="854">
        <v>672</v>
      </c>
      <c r="F16" s="855"/>
      <c r="G16" s="854">
        <v>672</v>
      </c>
      <c r="H16" s="855"/>
      <c r="I16" s="854">
        <v>672</v>
      </c>
      <c r="J16" s="855"/>
      <c r="K16" s="854">
        <v>672</v>
      </c>
      <c r="L16" s="874">
        <f>IF($E$2=$T$4, (IF($E$3=$S$4, Order!Q14,Order!R14)),0)</f>
        <v>0</v>
      </c>
      <c r="M16" s="3">
        <f t="shared" si="0"/>
        <v>0</v>
      </c>
    </row>
    <row r="17" spans="1:14" ht="18.75" x14ac:dyDescent="0.25">
      <c r="A17" s="856" t="s">
        <v>63</v>
      </c>
      <c r="B17" s="855"/>
      <c r="C17" s="854">
        <v>672</v>
      </c>
      <c r="D17" s="855"/>
      <c r="E17" s="854">
        <v>672</v>
      </c>
      <c r="F17" s="855"/>
      <c r="G17" s="854">
        <v>672</v>
      </c>
      <c r="H17" s="855"/>
      <c r="I17" s="854">
        <v>672</v>
      </c>
      <c r="J17" s="855"/>
      <c r="K17" s="854">
        <v>672</v>
      </c>
      <c r="L17" s="874">
        <f>IF($E$2=$T$4, (IF($E$3=$S$4, Order!Q17,Order!R17)),0)</f>
        <v>0</v>
      </c>
      <c r="M17" s="3">
        <f t="shared" si="0"/>
        <v>0</v>
      </c>
    </row>
    <row r="18" spans="1:14" ht="18.75" x14ac:dyDescent="0.25">
      <c r="A18" s="856" t="s">
        <v>1</v>
      </c>
      <c r="B18" s="855"/>
      <c r="C18" s="854">
        <v>672</v>
      </c>
      <c r="D18" s="855"/>
      <c r="E18" s="854">
        <v>672</v>
      </c>
      <c r="F18" s="855"/>
      <c r="G18" s="854">
        <v>672</v>
      </c>
      <c r="H18" s="855"/>
      <c r="I18" s="854">
        <v>672</v>
      </c>
      <c r="J18" s="855"/>
      <c r="K18" s="854">
        <v>672</v>
      </c>
      <c r="L18" s="874">
        <f>IF($E$2=$T$4, (IF($E$3=$S$4, Order!Q20,Order!R20)),0)</f>
        <v>0</v>
      </c>
      <c r="M18" s="3">
        <f t="shared" si="0"/>
        <v>0</v>
      </c>
    </row>
    <row r="19" spans="1:14" ht="18.75" x14ac:dyDescent="0.25">
      <c r="A19" s="856" t="s">
        <v>7</v>
      </c>
      <c r="B19" s="855"/>
      <c r="C19" s="854">
        <v>672</v>
      </c>
      <c r="D19" s="855"/>
      <c r="E19" s="854">
        <v>672</v>
      </c>
      <c r="F19" s="855"/>
      <c r="G19" s="854">
        <v>672</v>
      </c>
      <c r="H19" s="855"/>
      <c r="I19" s="854">
        <v>672</v>
      </c>
      <c r="J19" s="855"/>
      <c r="K19" s="854">
        <v>672</v>
      </c>
      <c r="L19" s="874">
        <f>IF($E$2=$T$4, (IF($E$3=$S$4, Order!Q23,Order!R23)),0)</f>
        <v>0</v>
      </c>
      <c r="M19" s="3">
        <f t="shared" si="0"/>
        <v>0</v>
      </c>
    </row>
    <row r="20" spans="1:14" ht="18.75" x14ac:dyDescent="0.25">
      <c r="A20" s="856" t="s">
        <v>2</v>
      </c>
      <c r="B20" s="855"/>
      <c r="C20" s="854">
        <v>672</v>
      </c>
      <c r="D20" s="855"/>
      <c r="E20" s="854">
        <v>672</v>
      </c>
      <c r="F20" s="855"/>
      <c r="G20" s="854">
        <v>672</v>
      </c>
      <c r="H20" s="855"/>
      <c r="I20" s="854">
        <v>672</v>
      </c>
      <c r="J20" s="855"/>
      <c r="K20" s="854">
        <v>672</v>
      </c>
      <c r="L20" s="874">
        <f>IF($E$2=$T$4, (IF($E$3=$S$4, Order!Q26,Order!R26)),0)</f>
        <v>0</v>
      </c>
      <c r="M20" s="3">
        <f t="shared" si="0"/>
        <v>0</v>
      </c>
    </row>
    <row r="21" spans="1:14" ht="18.75" x14ac:dyDescent="0.25">
      <c r="A21" s="856" t="s">
        <v>3</v>
      </c>
      <c r="B21" s="855"/>
      <c r="C21" s="854">
        <v>672</v>
      </c>
      <c r="D21" s="855"/>
      <c r="E21" s="854">
        <v>672</v>
      </c>
      <c r="F21" s="855"/>
      <c r="G21" s="854">
        <v>672</v>
      </c>
      <c r="H21" s="855"/>
      <c r="I21" s="854">
        <v>672</v>
      </c>
      <c r="J21" s="855"/>
      <c r="K21" s="854">
        <v>672</v>
      </c>
      <c r="L21" s="874">
        <f>IF($E$2=$T$4, (IF($E$3=$S$4, Order!Q28,Order!R28)),0)</f>
        <v>0</v>
      </c>
      <c r="M21" s="3">
        <f t="shared" si="0"/>
        <v>0</v>
      </c>
    </row>
    <row r="22" spans="1:14" ht="18.75" x14ac:dyDescent="0.25">
      <c r="A22" s="856" t="s">
        <v>4</v>
      </c>
      <c r="B22" s="855"/>
      <c r="C22" s="854">
        <v>672</v>
      </c>
      <c r="D22" s="855"/>
      <c r="E22" s="854">
        <v>672</v>
      </c>
      <c r="F22" s="855"/>
      <c r="G22" s="854">
        <v>672</v>
      </c>
      <c r="H22" s="855"/>
      <c r="I22" s="854">
        <v>672</v>
      </c>
      <c r="J22" s="855"/>
      <c r="K22" s="854">
        <v>672</v>
      </c>
      <c r="L22" s="874">
        <f>IF($E$2=$T$4, (IF($E$3=$S$4, Order!Q30,Order!R30)),0)</f>
        <v>0</v>
      </c>
      <c r="M22" s="3">
        <f t="shared" si="0"/>
        <v>0</v>
      </c>
    </row>
    <row r="23" spans="1:14" ht="18.75" x14ac:dyDescent="0.25">
      <c r="A23" s="856" t="s">
        <v>5</v>
      </c>
      <c r="B23" s="855"/>
      <c r="C23" s="854">
        <v>672</v>
      </c>
      <c r="D23" s="855"/>
      <c r="E23" s="854">
        <v>672</v>
      </c>
      <c r="F23" s="855"/>
      <c r="G23" s="854">
        <v>672</v>
      </c>
      <c r="H23" s="855"/>
      <c r="I23" s="854">
        <v>672</v>
      </c>
      <c r="J23" s="855"/>
      <c r="K23" s="854">
        <v>672</v>
      </c>
      <c r="L23" s="874">
        <f>IF($E$2=$T$4, (IF($E$3=$S$4, Order!Q32,Order!R32)),0)</f>
        <v>0</v>
      </c>
      <c r="M23" s="3">
        <f t="shared" si="0"/>
        <v>0</v>
      </c>
    </row>
    <row r="24" spans="1:14" ht="18.75" x14ac:dyDescent="0.25">
      <c r="A24" s="856" t="s">
        <v>6</v>
      </c>
      <c r="B24" s="855"/>
      <c r="C24" s="857">
        <v>50</v>
      </c>
      <c r="D24" s="855"/>
      <c r="E24" s="857">
        <v>50</v>
      </c>
      <c r="F24" s="855"/>
      <c r="G24" s="857">
        <v>50</v>
      </c>
      <c r="H24" s="855"/>
      <c r="I24" s="857">
        <v>50</v>
      </c>
      <c r="J24" s="855"/>
      <c r="K24" s="857">
        <v>50</v>
      </c>
      <c r="L24" s="874">
        <f>IF($E$2=$T$4, (IF($E$3=$S$4, Order!Q34,Order!R34)),0)</f>
        <v>0</v>
      </c>
      <c r="M24" s="3">
        <f t="shared" si="0"/>
        <v>0</v>
      </c>
    </row>
    <row r="25" spans="1:14" ht="18.75" x14ac:dyDescent="0.25">
      <c r="A25" s="856" t="s">
        <v>196</v>
      </c>
      <c r="B25" s="855"/>
      <c r="C25" s="857">
        <v>100</v>
      </c>
      <c r="D25" s="855"/>
      <c r="E25" s="857">
        <v>100</v>
      </c>
      <c r="F25" s="855"/>
      <c r="G25" s="857">
        <v>100</v>
      </c>
      <c r="H25" s="855"/>
      <c r="I25" s="857">
        <v>100</v>
      </c>
      <c r="J25" s="855"/>
      <c r="K25" s="857">
        <v>100</v>
      </c>
      <c r="L25" s="874">
        <f>IF($E$2=$T$4, (IF($E$3=$S$4, Order!Q36,Order!R36)),0)</f>
        <v>0</v>
      </c>
      <c r="M25" s="3">
        <f t="shared" si="0"/>
        <v>0</v>
      </c>
    </row>
    <row r="26" spans="1:14" ht="19.5" thickBot="1" x14ac:dyDescent="0.3">
      <c r="A26" s="873" t="s">
        <v>194</v>
      </c>
      <c r="B26" s="852"/>
      <c r="C26" s="872">
        <v>100</v>
      </c>
      <c r="D26" s="852"/>
      <c r="E26" s="872">
        <v>100</v>
      </c>
      <c r="F26" s="852"/>
      <c r="G26" s="872">
        <v>100</v>
      </c>
      <c r="H26" s="852"/>
      <c r="I26" s="872">
        <v>100</v>
      </c>
      <c r="J26" s="852"/>
      <c r="K26" s="872">
        <v>100</v>
      </c>
      <c r="L26" s="871">
        <f>IF($E$2=$T$4, (IF($E$3=$S$4, Order!Q38,Order!R38)),0)</f>
        <v>0</v>
      </c>
      <c r="M26" s="3">
        <f t="shared" si="0"/>
        <v>0</v>
      </c>
    </row>
    <row r="27" spans="1:14" ht="16.5" thickTop="1" x14ac:dyDescent="0.25">
      <c r="L27" s="870"/>
      <c r="M27" s="3">
        <f>M16+M17+M18+M19+M20+M21+M23+M24+M25+M26</f>
        <v>0</v>
      </c>
      <c r="N27" s="1" t="s">
        <v>342</v>
      </c>
    </row>
    <row r="28" spans="1:14" x14ac:dyDescent="0.25">
      <c r="M28" s="3">
        <f>+M22</f>
        <v>0</v>
      </c>
      <c r="N28" s="1" t="s">
        <v>341</v>
      </c>
    </row>
    <row r="29" spans="1:14" ht="16.5" thickBot="1" x14ac:dyDescent="0.3">
      <c r="B29" s="14"/>
      <c r="M29" s="3">
        <f>M9+M10+M11+M12+M13+M14+M15</f>
        <v>0</v>
      </c>
      <c r="N29" s="1" t="s">
        <v>276</v>
      </c>
    </row>
    <row r="30" spans="1:14" ht="24" thickTop="1" x14ac:dyDescent="0.35">
      <c r="A30" s="869"/>
      <c r="B30" s="1197" t="s">
        <v>348</v>
      </c>
      <c r="C30" s="1198"/>
      <c r="D30" s="1198"/>
      <c r="E30" s="1198"/>
      <c r="F30" s="1198"/>
      <c r="G30" s="1198"/>
      <c r="H30" s="1198"/>
      <c r="I30" s="1198"/>
      <c r="J30" s="1198"/>
      <c r="K30" s="1198"/>
      <c r="L30" s="1199"/>
    </row>
    <row r="31" spans="1:14" ht="19.5" thickBot="1" x14ac:dyDescent="0.35">
      <c r="A31" s="868"/>
      <c r="B31" s="1190" t="s">
        <v>347</v>
      </c>
      <c r="C31" s="1191"/>
      <c r="D31" s="1190" t="s">
        <v>347</v>
      </c>
      <c r="E31" s="1191"/>
      <c r="F31" s="1190" t="s">
        <v>347</v>
      </c>
      <c r="G31" s="1191"/>
      <c r="H31" s="1190" t="s">
        <v>347</v>
      </c>
      <c r="I31" s="1191"/>
      <c r="J31" s="1190" t="s">
        <v>347</v>
      </c>
      <c r="K31" s="1191"/>
      <c r="L31" s="867" t="s">
        <v>346</v>
      </c>
      <c r="M31" s="3" t="s">
        <v>345</v>
      </c>
    </row>
    <row r="32" spans="1:14" ht="17.25" thickTop="1" thickBot="1" x14ac:dyDescent="0.3">
      <c r="A32" s="866"/>
      <c r="B32" s="865" t="s">
        <v>344</v>
      </c>
      <c r="C32" s="864" t="s">
        <v>0</v>
      </c>
      <c r="D32" s="865" t="s">
        <v>344</v>
      </c>
      <c r="E32" s="864" t="s">
        <v>0</v>
      </c>
      <c r="F32" s="865" t="s">
        <v>344</v>
      </c>
      <c r="G32" s="864" t="s">
        <v>0</v>
      </c>
      <c r="H32" s="865" t="s">
        <v>344</v>
      </c>
      <c r="I32" s="864" t="s">
        <v>0</v>
      </c>
      <c r="J32" s="865" t="s">
        <v>344</v>
      </c>
      <c r="K32" s="864" t="s">
        <v>0</v>
      </c>
      <c r="L32" s="863" t="s">
        <v>343</v>
      </c>
    </row>
    <row r="33" spans="1:34" ht="18.75" x14ac:dyDescent="0.25">
      <c r="A33" s="862" t="s">
        <v>78</v>
      </c>
      <c r="B33" s="861"/>
      <c r="C33" s="860">
        <v>672</v>
      </c>
      <c r="D33" s="861"/>
      <c r="E33" s="860">
        <v>672</v>
      </c>
      <c r="F33" s="861"/>
      <c r="G33" s="860">
        <v>672</v>
      </c>
      <c r="H33" s="861"/>
      <c r="I33" s="860">
        <v>672</v>
      </c>
      <c r="J33" s="861"/>
      <c r="K33" s="860">
        <v>672</v>
      </c>
      <c r="L33" s="859">
        <f>IF($E$2=$T$4, (IF($E$3=$S$4, Order!Q14,Order!R14)),0)</f>
        <v>0</v>
      </c>
      <c r="M33" s="3">
        <f t="shared" ref="M33:M43" si="1">(B33*C33)+(D33*E33)+(F33*G33)+(H33*I33)+(J33*K33)+L33</f>
        <v>0</v>
      </c>
    </row>
    <row r="34" spans="1:34" ht="18.75" x14ac:dyDescent="0.25">
      <c r="A34" s="856" t="s">
        <v>1</v>
      </c>
      <c r="B34" s="855"/>
      <c r="C34" s="854">
        <v>672</v>
      </c>
      <c r="D34" s="855"/>
      <c r="E34" s="854">
        <v>672</v>
      </c>
      <c r="F34" s="855"/>
      <c r="G34" s="854">
        <v>672</v>
      </c>
      <c r="H34" s="855"/>
      <c r="I34" s="854">
        <v>672</v>
      </c>
      <c r="J34" s="855"/>
      <c r="K34" s="854">
        <v>672</v>
      </c>
      <c r="L34" s="853">
        <f>IF($E$2=$T$4, (IF($E$3=$S$4, Order!Q20,Order!R20)),0)</f>
        <v>0</v>
      </c>
      <c r="M34" s="3">
        <f t="shared" si="1"/>
        <v>0</v>
      </c>
    </row>
    <row r="35" spans="1:34" ht="18.75" x14ac:dyDescent="0.25">
      <c r="A35" s="856" t="s">
        <v>5</v>
      </c>
      <c r="B35" s="855"/>
      <c r="C35" s="854">
        <v>672</v>
      </c>
      <c r="D35" s="855"/>
      <c r="E35" s="854">
        <v>672</v>
      </c>
      <c r="F35" s="855"/>
      <c r="G35" s="854">
        <v>672</v>
      </c>
      <c r="H35" s="855"/>
      <c r="I35" s="854">
        <v>672</v>
      </c>
      <c r="J35" s="855"/>
      <c r="K35" s="854">
        <v>672</v>
      </c>
      <c r="L35" s="853">
        <f>IF($E$2=$T$4, (IF($E$3=$S$4, Order!Q32,Order!R32)),0)</f>
        <v>0</v>
      </c>
      <c r="M35" s="3">
        <f t="shared" si="1"/>
        <v>0</v>
      </c>
    </row>
    <row r="36" spans="1:34" ht="18.75" x14ac:dyDescent="0.25">
      <c r="A36" s="856" t="s">
        <v>6</v>
      </c>
      <c r="B36" s="855"/>
      <c r="C36" s="857">
        <v>50</v>
      </c>
      <c r="D36" s="855"/>
      <c r="E36" s="857">
        <v>50</v>
      </c>
      <c r="F36" s="855"/>
      <c r="G36" s="857">
        <v>50</v>
      </c>
      <c r="H36" s="855"/>
      <c r="I36" s="857">
        <v>50</v>
      </c>
      <c r="J36" s="855"/>
      <c r="K36" s="857">
        <v>50</v>
      </c>
      <c r="L36" s="853">
        <f>IF($E$2=$T$4, (IF($E$3=$S$4, Order!Q34,Order!R34)),0)</f>
        <v>0</v>
      </c>
      <c r="M36" s="3">
        <f t="shared" si="1"/>
        <v>0</v>
      </c>
    </row>
    <row r="37" spans="1:34" ht="18.75" x14ac:dyDescent="0.25">
      <c r="A37" s="856" t="s">
        <v>196</v>
      </c>
      <c r="B37" s="855"/>
      <c r="C37" s="857">
        <v>100</v>
      </c>
      <c r="D37" s="855"/>
      <c r="E37" s="857">
        <v>100</v>
      </c>
      <c r="F37" s="855"/>
      <c r="G37" s="857">
        <v>100</v>
      </c>
      <c r="H37" s="855"/>
      <c r="I37" s="857">
        <v>100</v>
      </c>
      <c r="J37" s="855"/>
      <c r="K37" s="857">
        <v>100</v>
      </c>
      <c r="L37" s="853">
        <f>IF($E$2=$T$4, (IF($E$3=$S$4, Order!Q36,Order!R36)),0)</f>
        <v>0</v>
      </c>
      <c r="M37" s="3">
        <f t="shared" si="1"/>
        <v>0</v>
      </c>
    </row>
    <row r="38" spans="1:34" ht="18.75" x14ac:dyDescent="0.25">
      <c r="A38" s="858" t="s">
        <v>194</v>
      </c>
      <c r="B38" s="855"/>
      <c r="C38" s="857">
        <v>100</v>
      </c>
      <c r="D38" s="855"/>
      <c r="E38" s="857">
        <v>100</v>
      </c>
      <c r="F38" s="855"/>
      <c r="G38" s="857">
        <v>100</v>
      </c>
      <c r="H38" s="855"/>
      <c r="I38" s="857">
        <v>100</v>
      </c>
      <c r="J38" s="855"/>
      <c r="K38" s="857">
        <v>100</v>
      </c>
      <c r="L38" s="853">
        <f>IF($E$2=$T$4, (IF($E$3=$S$4, Order!Q38,Order!R38)),0)</f>
        <v>0</v>
      </c>
      <c r="M38" s="3">
        <f t="shared" si="1"/>
        <v>0</v>
      </c>
    </row>
    <row r="39" spans="1:34" ht="18.75" x14ac:dyDescent="0.25">
      <c r="A39" s="856" t="s">
        <v>125</v>
      </c>
      <c r="B39" s="855"/>
      <c r="C39" s="857">
        <v>84</v>
      </c>
      <c r="D39" s="855"/>
      <c r="E39" s="857">
        <v>84</v>
      </c>
      <c r="F39" s="855"/>
      <c r="G39" s="857">
        <v>84</v>
      </c>
      <c r="H39" s="855"/>
      <c r="I39" s="857">
        <v>84</v>
      </c>
      <c r="J39" s="855"/>
      <c r="K39" s="857">
        <v>84</v>
      </c>
      <c r="L39" s="853">
        <f>IF($E$2=$T$4, (IF($E$3=$S$4,Order!Q40,Order!R40)),0)</f>
        <v>0</v>
      </c>
      <c r="M39" s="3">
        <f t="shared" si="1"/>
        <v>0</v>
      </c>
    </row>
    <row r="40" spans="1:34" ht="18.75" x14ac:dyDescent="0.25">
      <c r="A40" s="856" t="s">
        <v>124</v>
      </c>
      <c r="B40" s="855"/>
      <c r="C40" s="857">
        <v>84</v>
      </c>
      <c r="D40" s="855"/>
      <c r="E40" s="857">
        <v>84</v>
      </c>
      <c r="F40" s="855"/>
      <c r="G40" s="857">
        <v>84</v>
      </c>
      <c r="H40" s="855"/>
      <c r="I40" s="857">
        <v>84</v>
      </c>
      <c r="J40" s="855"/>
      <c r="K40" s="857">
        <v>84</v>
      </c>
      <c r="L40" s="853">
        <f>IF($E$2=$T$4, (IF($E$3=$S$4, Order!Q42,Order!R42)),0)</f>
        <v>0</v>
      </c>
      <c r="M40" s="3">
        <f t="shared" si="1"/>
        <v>0</v>
      </c>
    </row>
    <row r="41" spans="1:34" ht="18.75" x14ac:dyDescent="0.25">
      <c r="A41" s="856" t="s">
        <v>123</v>
      </c>
      <c r="B41" s="855"/>
      <c r="C41" s="857">
        <v>84</v>
      </c>
      <c r="D41" s="855"/>
      <c r="E41" s="857">
        <v>84</v>
      </c>
      <c r="F41" s="855"/>
      <c r="G41" s="857">
        <v>84</v>
      </c>
      <c r="H41" s="855"/>
      <c r="I41" s="857">
        <v>84</v>
      </c>
      <c r="J41" s="855"/>
      <c r="K41" s="857">
        <v>84</v>
      </c>
      <c r="L41" s="853">
        <f>IF($E$2=$T$4, (IF($E$3=$S$4, Order!Q44,Order!R44)),0)</f>
        <v>0</v>
      </c>
      <c r="M41" s="3">
        <f t="shared" si="1"/>
        <v>0</v>
      </c>
    </row>
    <row r="42" spans="1:34" ht="18.75" x14ac:dyDescent="0.25">
      <c r="A42" s="856" t="s">
        <v>121</v>
      </c>
      <c r="B42" s="855"/>
      <c r="C42" s="857">
        <v>500</v>
      </c>
      <c r="D42" s="855"/>
      <c r="E42" s="857">
        <v>500</v>
      </c>
      <c r="F42" s="855"/>
      <c r="G42" s="857">
        <v>500</v>
      </c>
      <c r="H42" s="855"/>
      <c r="I42" s="857">
        <v>500</v>
      </c>
      <c r="J42" s="855"/>
      <c r="K42" s="857">
        <v>500</v>
      </c>
      <c r="L42" s="853">
        <f>IF($E$2=$T$4, (IF($E$3=$S$4,Order!Q46,Order!R46)),0)</f>
        <v>0</v>
      </c>
      <c r="M42" s="3">
        <f t="shared" si="1"/>
        <v>0</v>
      </c>
    </row>
    <row r="43" spans="1:34" ht="18.75" x14ac:dyDescent="0.25">
      <c r="A43" s="856" t="s">
        <v>8</v>
      </c>
      <c r="B43" s="855"/>
      <c r="C43" s="854">
        <v>100</v>
      </c>
      <c r="D43" s="855"/>
      <c r="E43" s="854">
        <v>100</v>
      </c>
      <c r="F43" s="855"/>
      <c r="G43" s="854">
        <v>100</v>
      </c>
      <c r="H43" s="855"/>
      <c r="I43" s="854">
        <v>100</v>
      </c>
      <c r="J43" s="855"/>
      <c r="K43" s="854">
        <v>100</v>
      </c>
      <c r="L43" s="853">
        <f>IF($E$2=$T$4, (IF($E$3=$S$4, Order!Q48,Order!R48)),0)</f>
        <v>0</v>
      </c>
      <c r="M43" s="3">
        <f t="shared" si="1"/>
        <v>0</v>
      </c>
    </row>
    <row r="44" spans="1:34" x14ac:dyDescent="0.25">
      <c r="M44" s="3" t="e">
        <f>M33+M34+M35+M36+M37+M38+M39+M40+M41+M42+#REF!</f>
        <v>#REF!</v>
      </c>
      <c r="N44" s="1" t="s">
        <v>342</v>
      </c>
    </row>
    <row r="45" spans="1:34" x14ac:dyDescent="0.25">
      <c r="M45" s="3">
        <f>M43</f>
        <v>0</v>
      </c>
      <c r="N45" s="1" t="s">
        <v>341</v>
      </c>
    </row>
    <row r="46" spans="1:34" ht="22.5" x14ac:dyDescent="0.3">
      <c r="A46" s="609"/>
      <c r="E46" s="463"/>
    </row>
    <row r="47" spans="1:34" ht="21.75" customHeight="1" thickBot="1" x14ac:dyDescent="0.3">
      <c r="E47" s="851"/>
      <c r="H47" s="845"/>
      <c r="I47" s="845"/>
      <c r="J47" s="845"/>
    </row>
    <row r="48" spans="1:34" ht="72.75" customHeight="1" thickBot="1" x14ac:dyDescent="0.3">
      <c r="A48" s="850"/>
      <c r="B48" s="849" t="s">
        <v>340</v>
      </c>
      <c r="C48" s="847" t="s">
        <v>339</v>
      </c>
      <c r="D48" s="848" t="s">
        <v>338</v>
      </c>
      <c r="E48" s="847" t="s">
        <v>337</v>
      </c>
      <c r="F48" s="846" t="s">
        <v>336</v>
      </c>
      <c r="G48" s="843"/>
      <c r="H48" s="845"/>
      <c r="I48" s="845"/>
      <c r="J48" s="845"/>
      <c r="K48" s="843"/>
      <c r="L48" s="843"/>
      <c r="M48" s="844"/>
      <c r="N48" s="843"/>
      <c r="O48" s="843"/>
      <c r="P48" s="843"/>
      <c r="Q48" s="843"/>
      <c r="R48" s="843"/>
      <c r="S48" s="843"/>
      <c r="T48" s="843"/>
      <c r="U48" s="843"/>
      <c r="V48" s="843"/>
      <c r="W48" s="843"/>
      <c r="X48" s="843"/>
      <c r="Y48" s="843"/>
      <c r="Z48" s="843"/>
      <c r="AA48" s="843"/>
      <c r="AB48" s="843"/>
      <c r="AC48" s="843"/>
      <c r="AD48" s="843"/>
      <c r="AE48" s="843"/>
      <c r="AF48" s="843"/>
      <c r="AG48" s="843"/>
      <c r="AH48" s="843"/>
    </row>
    <row r="49" spans="1:9" ht="36" customHeight="1" thickBot="1" x14ac:dyDescent="0.3">
      <c r="A49" s="842" t="s">
        <v>335</v>
      </c>
      <c r="B49" s="841">
        <f>(SUM(B50:B59))</f>
        <v>0</v>
      </c>
      <c r="C49" s="792">
        <f>M27</f>
        <v>0</v>
      </c>
      <c r="D49" s="840" t="e">
        <f>((C49/B49)-100%)</f>
        <v>#DIV/0!</v>
      </c>
      <c r="E49" s="792" t="e">
        <f>(((C49/B49)*'Dosages Adult'!D8)+F49)</f>
        <v>#DIV/0!</v>
      </c>
      <c r="F49" s="839">
        <f>M29</f>
        <v>0</v>
      </c>
      <c r="H49" s="837"/>
      <c r="I49" s="837"/>
    </row>
    <row r="50" spans="1:9" ht="32.25" customHeight="1" x14ac:dyDescent="0.25">
      <c r="A50" s="829" t="s">
        <v>78</v>
      </c>
      <c r="B50" s="838">
        <f>+'Dosages Adult'!H36+'Dosages Adult'!H43+'Dosages Adult'!H53+'Dosages Adult'!H76</f>
        <v>0</v>
      </c>
      <c r="C50" s="827">
        <f t="shared" ref="C50:C56" si="2">M16</f>
        <v>0</v>
      </c>
      <c r="E50" s="800"/>
      <c r="H50" s="837"/>
      <c r="I50" s="837"/>
    </row>
    <row r="51" spans="1:9" ht="32.25" customHeight="1" x14ac:dyDescent="0.25">
      <c r="A51" s="822" t="s">
        <v>63</v>
      </c>
      <c r="B51" s="819">
        <f>Quantities!C14</f>
        <v>0</v>
      </c>
      <c r="C51" s="836">
        <f t="shared" si="2"/>
        <v>0</v>
      </c>
      <c r="E51" s="800"/>
      <c r="H51" s="837"/>
      <c r="I51" s="837"/>
    </row>
    <row r="52" spans="1:9" ht="35.450000000000003" customHeight="1" x14ac:dyDescent="0.25">
      <c r="A52" s="822" t="s">
        <v>1</v>
      </c>
      <c r="B52" s="819">
        <f>+'Dosages Adult'!H37+'Dosages Adult'!H45+'Dosages Adult'!H54+'Dosages Adult'!H57+'Dosages Adult'!H68+'Dosages Adult'!H71+'Dosages Adult'!H77+'Dosages Adult'!H83</f>
        <v>0</v>
      </c>
      <c r="C52" s="836">
        <f t="shared" si="2"/>
        <v>0</v>
      </c>
      <c r="E52" s="800"/>
      <c r="H52" s="837"/>
      <c r="I52" s="837"/>
    </row>
    <row r="53" spans="1:9" ht="32.25" customHeight="1" x14ac:dyDescent="0.25">
      <c r="A53" s="822" t="s">
        <v>7</v>
      </c>
      <c r="B53" s="819">
        <f>Quantities!C16</f>
        <v>0</v>
      </c>
      <c r="C53" s="818">
        <f t="shared" si="2"/>
        <v>0</v>
      </c>
      <c r="E53" s="800"/>
    </row>
    <row r="54" spans="1:9" ht="32.25" customHeight="1" x14ac:dyDescent="0.25">
      <c r="A54" s="822" t="s">
        <v>2</v>
      </c>
      <c r="B54" s="819">
        <f>Quantities!C17</f>
        <v>0</v>
      </c>
      <c r="C54" s="820">
        <f t="shared" si="2"/>
        <v>0</v>
      </c>
      <c r="E54" s="800"/>
    </row>
    <row r="55" spans="1:9" ht="32.25" customHeight="1" x14ac:dyDescent="0.25">
      <c r="A55" s="822" t="s">
        <v>3</v>
      </c>
      <c r="B55" s="819">
        <f>Quantities!C18</f>
        <v>0</v>
      </c>
      <c r="C55" s="836">
        <f t="shared" si="2"/>
        <v>0</v>
      </c>
      <c r="E55" s="800"/>
    </row>
    <row r="56" spans="1:9" ht="30.95" customHeight="1" x14ac:dyDescent="0.25">
      <c r="A56" s="822" t="s">
        <v>5</v>
      </c>
      <c r="B56" s="819">
        <f>+'Dosages Adult'!H38+'Dosages Adult'!H41+'Dosages Adult'!H46+'Dosages Adult'!H50+'Dosages Adult'!H55+'Dosages Adult'!H58+'Dosages Adult'!H60+'Dosages Adult'!H63+'Dosages Adult'!H78+'Dosages Adult'!H81+'Dosages Adult'!H99+'Dosages Adult'!H105+'Dosages Adult'!H111</f>
        <v>0</v>
      </c>
      <c r="C56" s="836">
        <f t="shared" si="2"/>
        <v>0</v>
      </c>
      <c r="E56" s="800"/>
    </row>
    <row r="57" spans="1:9" ht="32.25" customHeight="1" x14ac:dyDescent="0.25">
      <c r="A57" s="822" t="s">
        <v>6</v>
      </c>
      <c r="B57" s="819">
        <f>+'Dosages Adult'!H44+'Dosages Adult'!H48+'Dosages Adult'!H52</f>
        <v>0</v>
      </c>
      <c r="C57" s="818">
        <f>M24</f>
        <v>0</v>
      </c>
      <c r="E57" s="800"/>
    </row>
    <row r="58" spans="1:9" ht="32.25" customHeight="1" x14ac:dyDescent="0.25">
      <c r="A58" s="822" t="s">
        <v>196</v>
      </c>
      <c r="B58" s="819">
        <f>+B57</f>
        <v>0</v>
      </c>
      <c r="C58" s="820">
        <f>M25</f>
        <v>0</v>
      </c>
      <c r="E58" s="800"/>
    </row>
    <row r="59" spans="1:9" ht="32.25" customHeight="1" thickBot="1" x14ac:dyDescent="0.3">
      <c r="A59" s="835" t="s">
        <v>194</v>
      </c>
      <c r="B59" s="813">
        <f>+B57</f>
        <v>0</v>
      </c>
      <c r="C59" s="812">
        <f>M26</f>
        <v>0</v>
      </c>
      <c r="E59" s="800"/>
    </row>
    <row r="60" spans="1:9" ht="16.5" thickBot="1" x14ac:dyDescent="0.3">
      <c r="A60" s="834"/>
      <c r="B60" s="833"/>
      <c r="C60" s="832"/>
      <c r="D60" s="799"/>
      <c r="E60" s="795"/>
    </row>
    <row r="61" spans="1:9" ht="36" customHeight="1" thickBot="1" x14ac:dyDescent="0.3">
      <c r="A61" s="831" t="s">
        <v>334</v>
      </c>
      <c r="B61" s="830">
        <f>SUM(B65:B72)</f>
        <v>0</v>
      </c>
      <c r="C61" s="792" t="e">
        <f>M44</f>
        <v>#REF!</v>
      </c>
      <c r="D61" s="804" t="e">
        <f>((C61/B61)-100%)</f>
        <v>#REF!</v>
      </c>
      <c r="E61" s="792" t="e">
        <f>((C61/B61)*'Dosages Paeds'!F13)</f>
        <v>#REF!</v>
      </c>
    </row>
    <row r="62" spans="1:9" ht="36" customHeight="1" x14ac:dyDescent="0.25">
      <c r="A62" s="829" t="s">
        <v>78</v>
      </c>
      <c r="B62" s="828">
        <f>+'Dosages Paeds'!H67+'Dosages Paeds'!H76</f>
        <v>0</v>
      </c>
      <c r="C62" s="827">
        <f>M33</f>
        <v>0</v>
      </c>
      <c r="D62" s="825"/>
      <c r="E62" s="801"/>
    </row>
    <row r="63" spans="1:9" ht="36" customHeight="1" x14ac:dyDescent="0.25">
      <c r="A63" s="822" t="s">
        <v>1</v>
      </c>
      <c r="B63" s="826">
        <f>+'Dosages Paeds'!H69+'Dosages Paeds'!H85+'Dosages Paeds'!H90</f>
        <v>0</v>
      </c>
      <c r="C63" s="818">
        <f>M34</f>
        <v>0</v>
      </c>
      <c r="D63" s="825"/>
      <c r="E63" s="801"/>
    </row>
    <row r="64" spans="1:9" ht="36" customHeight="1" x14ac:dyDescent="0.25">
      <c r="A64" s="822" t="s">
        <v>5</v>
      </c>
      <c r="B64" s="826">
        <f>+'Dosages Paeds'!H71</f>
        <v>0</v>
      </c>
      <c r="C64" s="820">
        <f>M35</f>
        <v>0</v>
      </c>
      <c r="D64" s="825"/>
      <c r="E64" s="801"/>
    </row>
    <row r="65" spans="1:7" ht="32.25" customHeight="1" x14ac:dyDescent="0.25">
      <c r="A65" s="824" t="s">
        <v>125</v>
      </c>
      <c r="B65" s="823">
        <f>Quantities!C24</f>
        <v>0</v>
      </c>
      <c r="C65" s="818">
        <f>M39</f>
        <v>0</v>
      </c>
    </row>
    <row r="66" spans="1:7" ht="32.25" customHeight="1" x14ac:dyDescent="0.25">
      <c r="A66" s="822" t="s">
        <v>124</v>
      </c>
      <c r="B66" s="819">
        <f>Quantities!C25</f>
        <v>0</v>
      </c>
      <c r="C66" s="818">
        <f>M40</f>
        <v>0</v>
      </c>
    </row>
    <row r="67" spans="1:7" ht="32.25" customHeight="1" x14ac:dyDescent="0.25">
      <c r="A67" s="822" t="s">
        <v>123</v>
      </c>
      <c r="B67" s="819">
        <f>Quantities!C26</f>
        <v>0</v>
      </c>
      <c r="C67" s="820">
        <f>M41</f>
        <v>0</v>
      </c>
    </row>
    <row r="68" spans="1:7" ht="32.25" customHeight="1" x14ac:dyDescent="0.25">
      <c r="A68" s="822" t="s">
        <v>121</v>
      </c>
      <c r="B68" s="819">
        <f>Quantities!C27</f>
        <v>0</v>
      </c>
      <c r="C68" s="818">
        <f>M42</f>
        <v>0</v>
      </c>
    </row>
    <row r="69" spans="1:7" ht="48" customHeight="1" x14ac:dyDescent="0.25">
      <c r="A69" s="822" t="s">
        <v>8</v>
      </c>
      <c r="B69" s="819">
        <f>'Dosages Paeds'!H117+'Dosages Paeds'!H123</f>
        <v>0</v>
      </c>
      <c r="C69" s="818">
        <f>M43</f>
        <v>0</v>
      </c>
      <c r="D69" s="1192" t="s">
        <v>333</v>
      </c>
      <c r="E69" s="1192"/>
      <c r="F69" s="1192"/>
      <c r="G69" s="821"/>
    </row>
    <row r="70" spans="1:7" ht="48" customHeight="1" x14ac:dyDescent="0.25">
      <c r="A70" s="684" t="s">
        <v>6</v>
      </c>
      <c r="B70" s="819">
        <f>+'Dosages Paeds'!H75+'Dosages Paeds'!H78+'Dosages Paeds'!H105+'Dosages Paeds'!H108</f>
        <v>0</v>
      </c>
      <c r="C70" s="820">
        <f>M36</f>
        <v>0</v>
      </c>
      <c r="D70" s="817"/>
      <c r="E70" s="816"/>
      <c r="F70" s="815"/>
    </row>
    <row r="71" spans="1:7" ht="48" customHeight="1" x14ac:dyDescent="0.25">
      <c r="A71" s="684" t="s">
        <v>196</v>
      </c>
      <c r="B71" s="819">
        <f>B70</f>
        <v>0</v>
      </c>
      <c r="C71" s="818">
        <f>M37</f>
        <v>0</v>
      </c>
      <c r="D71" s="817"/>
      <c r="E71" s="816"/>
      <c r="F71" s="815"/>
    </row>
    <row r="72" spans="1:7" ht="25.5" customHeight="1" thickBot="1" x14ac:dyDescent="0.3">
      <c r="A72" s="814" t="s">
        <v>194</v>
      </c>
      <c r="B72" s="813">
        <f>B70</f>
        <v>0</v>
      </c>
      <c r="C72" s="812">
        <f>M38</f>
        <v>0</v>
      </c>
    </row>
    <row r="73" spans="1:7" ht="16.5" thickBot="1" x14ac:dyDescent="0.3">
      <c r="A73" s="811"/>
      <c r="B73" s="810"/>
      <c r="C73" s="809"/>
      <c r="D73" s="796"/>
      <c r="E73" s="808"/>
    </row>
    <row r="74" spans="1:7" ht="16.5" thickBot="1" x14ac:dyDescent="0.3">
      <c r="A74" s="807" t="s">
        <v>332</v>
      </c>
      <c r="B74" s="806">
        <f>B75</f>
        <v>0</v>
      </c>
      <c r="C74" s="805">
        <f>M28</f>
        <v>0</v>
      </c>
      <c r="D74" s="804" t="e">
        <f>((C74/B74)-100%)</f>
        <v>#DIV/0!</v>
      </c>
      <c r="E74" s="792" t="e">
        <f>((C74/B74)*'Dosages Adult'!D90)</f>
        <v>#DIV/0!</v>
      </c>
    </row>
    <row r="75" spans="1:7" ht="32.25" customHeight="1" thickBot="1" x14ac:dyDescent="0.3">
      <c r="A75" s="803" t="s">
        <v>4</v>
      </c>
      <c r="B75" s="802">
        <f>Quantities!C19</f>
        <v>0</v>
      </c>
      <c r="C75" s="801">
        <f>M22</f>
        <v>0</v>
      </c>
      <c r="E75" s="800"/>
    </row>
    <row r="76" spans="1:7" ht="16.5" thickBot="1" x14ac:dyDescent="0.3">
      <c r="A76" s="799"/>
      <c r="B76" s="798"/>
      <c r="C76" s="797"/>
      <c r="D76" s="796"/>
      <c r="E76" s="795"/>
    </row>
    <row r="77" spans="1:7" ht="32.25" thickBot="1" x14ac:dyDescent="0.3">
      <c r="A77" s="794" t="s">
        <v>331</v>
      </c>
      <c r="B77" s="793">
        <f>B78</f>
        <v>0</v>
      </c>
      <c r="C77" s="792">
        <f>M45</f>
        <v>0</v>
      </c>
      <c r="D77" s="791" t="e">
        <f>((C77/B77)-100%)</f>
        <v>#DIV/0!</v>
      </c>
      <c r="E77" s="790" t="e">
        <f>((C77/B77)*'Dosages Paeds'!D27)</f>
        <v>#DIV/0!</v>
      </c>
    </row>
    <row r="78" spans="1:7" ht="32.25" customHeight="1" thickBot="1" x14ac:dyDescent="0.3">
      <c r="A78" s="789" t="s">
        <v>8</v>
      </c>
      <c r="B78" s="788">
        <f>Quantities!C28</f>
        <v>0</v>
      </c>
      <c r="C78" s="787">
        <f>M43</f>
        <v>0</v>
      </c>
      <c r="D78" s="786"/>
    </row>
    <row r="83" spans="1:1" hidden="1" x14ac:dyDescent="0.25">
      <c r="A83" s="1" t="s">
        <v>330</v>
      </c>
    </row>
    <row r="84" spans="1:1" hidden="1" x14ac:dyDescent="0.25">
      <c r="A84" s="1" t="s">
        <v>20</v>
      </c>
    </row>
    <row r="85" spans="1:1" hidden="1" x14ac:dyDescent="0.25"/>
  </sheetData>
  <mergeCells count="15">
    <mergeCell ref="B2:D2"/>
    <mergeCell ref="B31:C31"/>
    <mergeCell ref="D31:E31"/>
    <mergeCell ref="F31:G31"/>
    <mergeCell ref="B6:L6"/>
    <mergeCell ref="B30:L30"/>
    <mergeCell ref="B7:C7"/>
    <mergeCell ref="D7:E7"/>
    <mergeCell ref="B5:C5"/>
    <mergeCell ref="F7:G7"/>
    <mergeCell ref="H7:I7"/>
    <mergeCell ref="H31:I31"/>
    <mergeCell ref="J31:K31"/>
    <mergeCell ref="D69:F69"/>
    <mergeCell ref="J7:K7"/>
  </mergeCells>
  <phoneticPr fontId="42" type="noConversion"/>
  <dataValidations count="4">
    <dataValidation type="list" allowBlank="1" showInputMessage="1" showErrorMessage="1" sqref="E2">
      <formula1>$T$4:$T$5</formula1>
    </dataValidation>
    <dataValidation type="list" allowBlank="1" showInputMessage="1" showErrorMessage="1" sqref="E3">
      <formula1>$S$4:$S$5</formula1>
    </dataValidation>
    <dataValidation type="list" allowBlank="1" showInputMessage="1" showErrorMessage="1" sqref="M2:M3">
      <formula1>$M$118:$M$119</formula1>
    </dataValidation>
    <dataValidation type="list" allowBlank="1" showInputMessage="1" showErrorMessage="1" sqref="E43">
      <formula1>$Q$4:$Q$5</formula1>
    </dataValidation>
  </dataValidations>
  <pageMargins left="0.5" right="0.5" top="1" bottom="1" header="0.5" footer="0.5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Country and Date</vt:lpstr>
      <vt:lpstr>Dosages Adult</vt:lpstr>
      <vt:lpstr>Dosages Paeds</vt:lpstr>
      <vt:lpstr>Useable Stock Level Calc</vt:lpstr>
      <vt:lpstr>Quantities</vt:lpstr>
      <vt:lpstr>Order</vt:lpstr>
      <vt:lpstr>Prices</vt:lpstr>
      <vt:lpstr>Px Tx Calc</vt:lpstr>
      <vt:lpstr>'Dosages Adult'!Print_Area</vt:lpstr>
      <vt:lpstr>'Dosages Paeds'!Print_Area</vt:lpstr>
      <vt:lpstr>'Px Tx Calc'!Print_Area</vt:lpstr>
    </vt:vector>
  </TitlesOfParts>
  <Company>gtz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Kun-Chieh Wu</dc:creator>
  <cp:lastModifiedBy>Kun-Chieh Wu</cp:lastModifiedBy>
  <cp:lastPrinted>2011-06-28T10:48:06Z</cp:lastPrinted>
  <dcterms:created xsi:type="dcterms:W3CDTF">2006-07-26T11:51:36Z</dcterms:created>
  <dcterms:modified xsi:type="dcterms:W3CDTF">2011-07-22T10:45:34Z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