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8760" windowHeight="5055" tabRatio="953"/>
  </bookViews>
  <sheets>
    <sheet name="1. Input - Background info" sheetId="43" r:id="rId1"/>
    <sheet name="2.Input-Scenarios &amp; Projections" sheetId="19" r:id="rId2"/>
    <sheet name="3.Input- Contraceptive forecast" sheetId="33" r:id="rId3"/>
    <sheet name="4. Input-Unit Price" sheetId="32" r:id="rId4"/>
    <sheet name="5. Input-Funding" sheetId="30" r:id="rId5"/>
    <sheet name="A. Results-Commodity Projection" sheetId="14" r:id="rId6"/>
    <sheet name="B. Results - Summary Tables" sheetId="15683" r:id="rId7"/>
    <sheet name="C. Scenario1 Market Share" sheetId="18" r:id="rId8"/>
    <sheet name="C. Scenario2 Market Share" sheetId="15684" r:id="rId9"/>
    <sheet name="C. Scenario3 Market Share" sheetId="15685" r:id="rId10"/>
  </sheets>
  <definedNames>
    <definedName name="_xlnm._FilterDatabase" localSheetId="0" hidden="1">'1. Input - Background info'!#REF!</definedName>
    <definedName name="_xlnm._FilterDatabase" localSheetId="2" hidden="1">'3.Input- Contraceptive forecast'!#REF!</definedName>
  </definedNames>
  <calcPr calcId="145621"/>
</workbook>
</file>

<file path=xl/calcChain.xml><?xml version="1.0" encoding="utf-8"?>
<calcChain xmlns="http://schemas.openxmlformats.org/spreadsheetml/2006/main">
  <c r="D28" i="19" l="1"/>
  <c r="E24" i="19"/>
  <c r="A1" i="15685"/>
  <c r="A1" i="15684"/>
  <c r="A1" i="18"/>
  <c r="B21" i="15683"/>
  <c r="B20" i="15683"/>
  <c r="B19" i="15683"/>
  <c r="B13" i="15683"/>
  <c r="B12" i="15683"/>
  <c r="B11" i="15683"/>
  <c r="B183" i="14"/>
  <c r="B182" i="14"/>
  <c r="B181" i="14"/>
  <c r="B177" i="14"/>
  <c r="B176" i="14"/>
  <c r="B175" i="14"/>
  <c r="B171" i="14"/>
  <c r="B170" i="14"/>
  <c r="B169" i="14"/>
  <c r="B165" i="14"/>
  <c r="B164" i="14"/>
  <c r="B163" i="14"/>
  <c r="B158" i="14"/>
  <c r="B157" i="14"/>
  <c r="B156" i="14"/>
  <c r="B152" i="14"/>
  <c r="B151" i="14"/>
  <c r="B150" i="14"/>
  <c r="B146" i="14"/>
  <c r="B145" i="14"/>
  <c r="B144" i="14"/>
  <c r="B140" i="14"/>
  <c r="B139" i="14"/>
  <c r="B138" i="14"/>
  <c r="B133" i="14"/>
  <c r="B132" i="14"/>
  <c r="B131" i="14"/>
  <c r="B126" i="14"/>
  <c r="B125" i="14"/>
  <c r="B124" i="14"/>
  <c r="B120" i="14"/>
  <c r="B119" i="14"/>
  <c r="B118" i="14"/>
  <c r="B114" i="14"/>
  <c r="B113" i="14"/>
  <c r="B112" i="14"/>
  <c r="B108" i="14"/>
  <c r="B107" i="14"/>
  <c r="B106" i="14"/>
  <c r="B102" i="14"/>
  <c r="B101" i="14"/>
  <c r="B100" i="14"/>
  <c r="B65" i="14"/>
  <c r="B64" i="14"/>
  <c r="B63" i="14"/>
  <c r="B96" i="14"/>
  <c r="B95" i="14"/>
  <c r="B94" i="14"/>
  <c r="B90" i="14"/>
  <c r="B89" i="14"/>
  <c r="B88" i="14"/>
  <c r="B84" i="14"/>
  <c r="B83" i="14"/>
  <c r="B82" i="14"/>
  <c r="B51" i="14"/>
  <c r="B50" i="14"/>
  <c r="B49" i="14"/>
  <c r="B45" i="14"/>
  <c r="B44" i="14"/>
  <c r="B43" i="14"/>
  <c r="B39" i="14"/>
  <c r="B38" i="14"/>
  <c r="B37" i="14"/>
  <c r="B33" i="14"/>
  <c r="B32" i="14"/>
  <c r="B31" i="14"/>
  <c r="B27" i="14"/>
  <c r="B26" i="14"/>
  <c r="B25" i="14"/>
  <c r="B21" i="14"/>
  <c r="B20" i="14"/>
  <c r="B19" i="14"/>
  <c r="B15" i="14"/>
  <c r="B14" i="14"/>
  <c r="B13" i="14"/>
  <c r="B9" i="14"/>
  <c r="B8" i="14"/>
  <c r="B7" i="14"/>
  <c r="B57" i="14"/>
  <c r="B58" i="14"/>
  <c r="B56" i="14"/>
  <c r="D46" i="33"/>
  <c r="E19" i="33"/>
  <c r="E46" i="33"/>
  <c r="F46" i="33"/>
  <c r="G46" i="33"/>
  <c r="H46" i="33"/>
  <c r="I46" i="33"/>
  <c r="J46" i="33"/>
  <c r="D47" i="33"/>
  <c r="E20" i="33"/>
  <c r="E47" i="33"/>
  <c r="F47" i="33"/>
  <c r="G47" i="33"/>
  <c r="H47" i="33"/>
  <c r="I47" i="33"/>
  <c r="J47" i="33"/>
  <c r="C47" i="33"/>
  <c r="C46" i="33"/>
  <c r="K19" i="33"/>
  <c r="E33" i="33"/>
  <c r="F33" i="33"/>
  <c r="G33" i="33"/>
  <c r="H33" i="33"/>
  <c r="I33" i="33"/>
  <c r="J33" i="33"/>
  <c r="K20" i="33"/>
  <c r="F34" i="33"/>
  <c r="G34" i="33"/>
  <c r="H34" i="33"/>
  <c r="I34" i="33"/>
  <c r="J34" i="33"/>
  <c r="D33" i="33"/>
  <c r="D34" i="33"/>
  <c r="C34" i="33"/>
  <c r="C33" i="33"/>
  <c r="E13" i="33"/>
  <c r="E25" i="19"/>
  <c r="G42" i="19"/>
  <c r="G50" i="19"/>
  <c r="I72" i="19"/>
  <c r="R74" i="19"/>
  <c r="E26" i="19"/>
  <c r="E43" i="19"/>
  <c r="E51" i="19"/>
  <c r="E27" i="19"/>
  <c r="E28" i="19"/>
  <c r="E45" i="19"/>
  <c r="E53" i="19"/>
  <c r="E14" i="33"/>
  <c r="K14" i="33"/>
  <c r="C28" i="33"/>
  <c r="F43" i="19"/>
  <c r="F51" i="19"/>
  <c r="C29" i="33"/>
  <c r="G43" i="19"/>
  <c r="G51" i="19"/>
  <c r="G45" i="19"/>
  <c r="G53" i="19"/>
  <c r="H16" i="19"/>
  <c r="E16" i="33"/>
  <c r="K16" i="33"/>
  <c r="C30" i="33"/>
  <c r="H43" i="19"/>
  <c r="H51" i="19"/>
  <c r="D85" i="19"/>
  <c r="E17" i="33"/>
  <c r="K17" i="33"/>
  <c r="C31" i="33"/>
  <c r="I42" i="19"/>
  <c r="I50" i="19"/>
  <c r="I43" i="19"/>
  <c r="I51" i="19"/>
  <c r="I45" i="19"/>
  <c r="I53" i="19"/>
  <c r="C32" i="33"/>
  <c r="J43" i="19"/>
  <c r="J51" i="19"/>
  <c r="K43" i="19"/>
  <c r="K51" i="19"/>
  <c r="F88" i="19"/>
  <c r="L43" i="19"/>
  <c r="L51" i="19"/>
  <c r="I89" i="19"/>
  <c r="W86" i="19"/>
  <c r="L45" i="19"/>
  <c r="L53" i="19"/>
  <c r="D27" i="33"/>
  <c r="E15" i="14"/>
  <c r="D28" i="33"/>
  <c r="D29" i="33"/>
  <c r="D30" i="33"/>
  <c r="D31" i="33"/>
  <c r="D32" i="33"/>
  <c r="F28" i="33"/>
  <c r="E15" i="33"/>
  <c r="F30" i="33"/>
  <c r="F31" i="33"/>
  <c r="F32" i="33"/>
  <c r="G28" i="33"/>
  <c r="G29" i="33"/>
  <c r="G30" i="33"/>
  <c r="G31" i="33"/>
  <c r="G32" i="33"/>
  <c r="H27" i="33"/>
  <c r="H28" i="33"/>
  <c r="H29" i="33"/>
  <c r="H30" i="33"/>
  <c r="H31" i="33"/>
  <c r="H32" i="33"/>
  <c r="I28" i="33"/>
  <c r="I29" i="33"/>
  <c r="I30" i="33"/>
  <c r="I31" i="33"/>
  <c r="I32" i="33"/>
  <c r="AK210" i="14"/>
  <c r="BF133" i="15683"/>
  <c r="J27" i="33"/>
  <c r="J21" i="15684"/>
  <c r="J28" i="33"/>
  <c r="J29" i="33"/>
  <c r="J30" i="33"/>
  <c r="J31" i="33"/>
  <c r="J32" i="33"/>
  <c r="E12" i="33"/>
  <c r="J26" i="33"/>
  <c r="F21" i="18"/>
  <c r="D43" i="19"/>
  <c r="D51" i="19"/>
  <c r="D45" i="19"/>
  <c r="D53" i="19"/>
  <c r="I26" i="33"/>
  <c r="D26" i="33"/>
  <c r="C26" i="33"/>
  <c r="AW134" i="15683"/>
  <c r="AW133" i="15683"/>
  <c r="AW132" i="15683"/>
  <c r="AW131" i="15683"/>
  <c r="AW130" i="15683"/>
  <c r="AW129" i="15683"/>
  <c r="AW128" i="15683"/>
  <c r="AW127" i="15683"/>
  <c r="BF126" i="15683"/>
  <c r="BE126" i="15683"/>
  <c r="BD126" i="15683"/>
  <c r="BC126" i="15683"/>
  <c r="BB126" i="15683"/>
  <c r="BA126" i="15683"/>
  <c r="AZ126" i="15683"/>
  <c r="AY126" i="15683"/>
  <c r="AX126" i="15683"/>
  <c r="AK206" i="14"/>
  <c r="AW122" i="15683"/>
  <c r="AW121" i="15683"/>
  <c r="AW120" i="15683"/>
  <c r="AW119" i="15683"/>
  <c r="AW118" i="15683"/>
  <c r="AW117" i="15683"/>
  <c r="AW116" i="15683"/>
  <c r="AW115" i="15683"/>
  <c r="BF114" i="15683"/>
  <c r="BE114" i="15683"/>
  <c r="BD114" i="15683"/>
  <c r="BC114" i="15683"/>
  <c r="BB114" i="15683"/>
  <c r="BA114" i="15683"/>
  <c r="AZ114" i="15683"/>
  <c r="AY114" i="15683"/>
  <c r="AX114" i="15683"/>
  <c r="AW110" i="15683"/>
  <c r="AW109" i="15683"/>
  <c r="AW108" i="15683"/>
  <c r="AW107" i="15683"/>
  <c r="AW106" i="15683"/>
  <c r="AW105" i="15683"/>
  <c r="AW104" i="15683"/>
  <c r="AW103" i="15683"/>
  <c r="BF102" i="15683"/>
  <c r="BE102" i="15683"/>
  <c r="BD102" i="15683"/>
  <c r="BC102" i="15683"/>
  <c r="BB102" i="15683"/>
  <c r="BA102" i="15683"/>
  <c r="AZ102" i="15683"/>
  <c r="AY102" i="15683"/>
  <c r="AX102" i="15683"/>
  <c r="AK209" i="14"/>
  <c r="AT133" i="15683"/>
  <c r="AK134" i="15683"/>
  <c r="AK133" i="15683"/>
  <c r="AK132" i="15683"/>
  <c r="AK131" i="15683"/>
  <c r="AK130" i="15683"/>
  <c r="AK129" i="15683"/>
  <c r="AK128" i="15683"/>
  <c r="AK127" i="15683"/>
  <c r="AT126" i="15683"/>
  <c r="AS126" i="15683"/>
  <c r="AR126" i="15683"/>
  <c r="AQ126" i="15683"/>
  <c r="AP126" i="15683"/>
  <c r="AO126" i="15683"/>
  <c r="AN126" i="15683"/>
  <c r="AM126" i="15683"/>
  <c r="AL126" i="15683"/>
  <c r="AK122" i="15683"/>
  <c r="AK121" i="15683"/>
  <c r="AK120" i="15683"/>
  <c r="AK119" i="15683"/>
  <c r="AK118" i="15683"/>
  <c r="AK117" i="15683"/>
  <c r="AK116" i="15683"/>
  <c r="AK115" i="15683"/>
  <c r="AT114" i="15683"/>
  <c r="AS114" i="15683"/>
  <c r="AR114" i="15683"/>
  <c r="AQ114" i="15683"/>
  <c r="AP114" i="15683"/>
  <c r="AO114" i="15683"/>
  <c r="AN114" i="15683"/>
  <c r="AM114" i="15683"/>
  <c r="AL114" i="15683"/>
  <c r="AK110" i="15683"/>
  <c r="AK109" i="15683"/>
  <c r="AK108" i="15683"/>
  <c r="AK107" i="15683"/>
  <c r="AK106" i="15683"/>
  <c r="AK105" i="15683"/>
  <c r="AK104" i="15683"/>
  <c r="AK103" i="15683"/>
  <c r="AT102" i="15683"/>
  <c r="AS102" i="15683"/>
  <c r="AR102" i="15683"/>
  <c r="AQ102" i="15683"/>
  <c r="AP102" i="15683"/>
  <c r="AO102" i="15683"/>
  <c r="AN102" i="15683"/>
  <c r="AM102" i="15683"/>
  <c r="AL102" i="15683"/>
  <c r="AK208" i="14"/>
  <c r="AH133" i="15683"/>
  <c r="Y134" i="15683"/>
  <c r="Y133" i="15683"/>
  <c r="Y132" i="15683"/>
  <c r="Y131" i="15683"/>
  <c r="Y130" i="15683"/>
  <c r="Y129" i="15683"/>
  <c r="Y128" i="15683"/>
  <c r="Y127" i="15683"/>
  <c r="AH126" i="15683"/>
  <c r="AG126" i="15683"/>
  <c r="AF126" i="15683"/>
  <c r="AE126" i="15683"/>
  <c r="AD126" i="15683"/>
  <c r="AC126" i="15683"/>
  <c r="AB126" i="15683"/>
  <c r="AA126" i="15683"/>
  <c r="Z126" i="15683"/>
  <c r="Y122" i="15683"/>
  <c r="Y121" i="15683"/>
  <c r="Y120" i="15683"/>
  <c r="Y119" i="15683"/>
  <c r="Y118" i="15683"/>
  <c r="Y117" i="15683"/>
  <c r="Y116" i="15683"/>
  <c r="Y115" i="15683"/>
  <c r="AH114" i="15683"/>
  <c r="AG114" i="15683"/>
  <c r="AF114" i="15683"/>
  <c r="AE114" i="15683"/>
  <c r="AD114" i="15683"/>
  <c r="AC114" i="15683"/>
  <c r="AB114" i="15683"/>
  <c r="AA114" i="15683"/>
  <c r="Z114" i="15683"/>
  <c r="Y110" i="15683"/>
  <c r="Y109" i="15683"/>
  <c r="Y108" i="15683"/>
  <c r="Y107" i="15683"/>
  <c r="Y106" i="15683"/>
  <c r="Y105" i="15683"/>
  <c r="Y104" i="15683"/>
  <c r="Y103" i="15683"/>
  <c r="AH102" i="15683"/>
  <c r="AG102" i="15683"/>
  <c r="AF102" i="15683"/>
  <c r="AE102" i="15683"/>
  <c r="AD102" i="15683"/>
  <c r="AC102" i="15683"/>
  <c r="AB102" i="15683"/>
  <c r="AA102" i="15683"/>
  <c r="Z102" i="15683"/>
  <c r="AK207" i="14"/>
  <c r="V133" i="15683"/>
  <c r="M134" i="15683"/>
  <c r="M133" i="15683"/>
  <c r="M132" i="15683"/>
  <c r="M131" i="15683"/>
  <c r="M130" i="15683"/>
  <c r="M129" i="15683"/>
  <c r="M128" i="15683"/>
  <c r="M127" i="15683"/>
  <c r="V126" i="15683"/>
  <c r="U126" i="15683"/>
  <c r="T126" i="15683"/>
  <c r="S126" i="15683"/>
  <c r="R126" i="15683"/>
  <c r="Q126" i="15683"/>
  <c r="P126" i="15683"/>
  <c r="O126" i="15683"/>
  <c r="N126" i="15683"/>
  <c r="M122" i="15683"/>
  <c r="M121" i="15683"/>
  <c r="M120" i="15683"/>
  <c r="M119" i="15683"/>
  <c r="M118" i="15683"/>
  <c r="M117" i="15683"/>
  <c r="M116" i="15683"/>
  <c r="M115" i="15683"/>
  <c r="V114" i="15683"/>
  <c r="U114" i="15683"/>
  <c r="T114" i="15683"/>
  <c r="S114" i="15683"/>
  <c r="R114" i="15683"/>
  <c r="Q114" i="15683"/>
  <c r="P114" i="15683"/>
  <c r="O114" i="15683"/>
  <c r="N114" i="15683"/>
  <c r="M110" i="15683"/>
  <c r="M109" i="15683"/>
  <c r="M108" i="15683"/>
  <c r="M107" i="15683"/>
  <c r="M106" i="15683"/>
  <c r="M105" i="15683"/>
  <c r="M104" i="15683"/>
  <c r="M103" i="15683"/>
  <c r="V102" i="15683"/>
  <c r="U102" i="15683"/>
  <c r="T102" i="15683"/>
  <c r="S102" i="15683"/>
  <c r="R102" i="15683"/>
  <c r="Q102" i="15683"/>
  <c r="P102" i="15683"/>
  <c r="O102" i="15683"/>
  <c r="N102" i="15683"/>
  <c r="A134" i="15683"/>
  <c r="A133" i="15683"/>
  <c r="A132" i="15683"/>
  <c r="A131" i="15683"/>
  <c r="A130" i="15683"/>
  <c r="A129" i="15683"/>
  <c r="A128" i="15683"/>
  <c r="A127" i="15683"/>
  <c r="J126" i="15683"/>
  <c r="I126" i="15683"/>
  <c r="H126" i="15683"/>
  <c r="G126" i="15683"/>
  <c r="F126" i="15683"/>
  <c r="E126" i="15683"/>
  <c r="D126" i="15683"/>
  <c r="C126" i="15683"/>
  <c r="B126" i="15683"/>
  <c r="A122" i="15683"/>
  <c r="A121" i="15683"/>
  <c r="A120" i="15683"/>
  <c r="A119" i="15683"/>
  <c r="A118" i="15683"/>
  <c r="A117" i="15683"/>
  <c r="A116" i="15683"/>
  <c r="A115" i="15683"/>
  <c r="J114" i="15683"/>
  <c r="I114" i="15683"/>
  <c r="H114" i="15683"/>
  <c r="G114" i="15683"/>
  <c r="F114" i="15683"/>
  <c r="E114" i="15683"/>
  <c r="D114" i="15683"/>
  <c r="C114" i="15683"/>
  <c r="B114" i="15683"/>
  <c r="A110" i="15683"/>
  <c r="A109" i="15683"/>
  <c r="A108" i="15683"/>
  <c r="A107" i="15683"/>
  <c r="A106" i="15683"/>
  <c r="A105" i="15683"/>
  <c r="A104" i="15683"/>
  <c r="A103" i="15683"/>
  <c r="J102" i="15683"/>
  <c r="I102" i="15683"/>
  <c r="H102" i="15683"/>
  <c r="G102" i="15683"/>
  <c r="F102" i="15683"/>
  <c r="E102" i="15683"/>
  <c r="D102" i="15683"/>
  <c r="C102" i="15683"/>
  <c r="B102" i="15683"/>
  <c r="I138" i="15683"/>
  <c r="H138" i="15683"/>
  <c r="A146" i="15683"/>
  <c r="A145" i="15683"/>
  <c r="A144" i="15683"/>
  <c r="A143" i="15683"/>
  <c r="A142" i="15683"/>
  <c r="A141" i="15683"/>
  <c r="A140" i="15683"/>
  <c r="A139" i="15683"/>
  <c r="A6" i="14"/>
  <c r="C6" i="14"/>
  <c r="D6" i="14"/>
  <c r="Q205" i="14"/>
  <c r="E6" i="14"/>
  <c r="AE229" i="14"/>
  <c r="F6" i="14"/>
  <c r="G6" i="14"/>
  <c r="AG221" i="14"/>
  <c r="H6" i="14"/>
  <c r="I6" i="14"/>
  <c r="AI229" i="14"/>
  <c r="J6" i="14"/>
  <c r="K6" i="14"/>
  <c r="AK221" i="14"/>
  <c r="AL229" i="14"/>
  <c r="AJ229" i="14"/>
  <c r="AF229" i="14"/>
  <c r="AD229" i="14"/>
  <c r="A48" i="14"/>
  <c r="AA212" i="14"/>
  <c r="AL221" i="14"/>
  <c r="AF221" i="14"/>
  <c r="AL213" i="14"/>
  <c r="AL205" i="14"/>
  <c r="AG205" i="14"/>
  <c r="AF205" i="14"/>
  <c r="AD205" i="14"/>
  <c r="AC205" i="14"/>
  <c r="A42" i="14"/>
  <c r="AA188" i="14"/>
  <c r="AL197" i="14"/>
  <c r="AJ197" i="14"/>
  <c r="AG197" i="14"/>
  <c r="AF197" i="14"/>
  <c r="AD197" i="14"/>
  <c r="AL189" i="14"/>
  <c r="AK189" i="14"/>
  <c r="AG189" i="14"/>
  <c r="A111" i="14"/>
  <c r="N252" i="14"/>
  <c r="Y253" i="14"/>
  <c r="V253" i="14"/>
  <c r="U253" i="14"/>
  <c r="S253" i="14"/>
  <c r="Q253" i="14"/>
  <c r="Y245" i="14"/>
  <c r="V245" i="14"/>
  <c r="Y237" i="14"/>
  <c r="W237" i="14"/>
  <c r="S237" i="14"/>
  <c r="Q237" i="14"/>
  <c r="A30" i="14"/>
  <c r="N228" i="14"/>
  <c r="Y229" i="14"/>
  <c r="W229" i="14"/>
  <c r="T229" i="14"/>
  <c r="S229" i="14"/>
  <c r="Q229" i="14"/>
  <c r="Y221" i="14"/>
  <c r="Y213" i="14"/>
  <c r="R213" i="14"/>
  <c r="A24" i="14"/>
  <c r="N204" i="14"/>
  <c r="Y205" i="14"/>
  <c r="X205" i="14"/>
  <c r="T205" i="14"/>
  <c r="S205" i="14"/>
  <c r="R205" i="14"/>
  <c r="Y197" i="14"/>
  <c r="V197" i="14"/>
  <c r="Y189" i="14"/>
  <c r="W189" i="14"/>
  <c r="U189" i="14"/>
  <c r="S189" i="14"/>
  <c r="R189" i="14"/>
  <c r="N188" i="14"/>
  <c r="A18" i="14"/>
  <c r="A251" i="14"/>
  <c r="L251" i="14"/>
  <c r="G251" i="14"/>
  <c r="C251" i="14"/>
  <c r="A244" i="14"/>
  <c r="L244" i="14"/>
  <c r="J244" i="14"/>
  <c r="H244" i="14"/>
  <c r="F244" i="14"/>
  <c r="L237" i="14"/>
  <c r="A12" i="14"/>
  <c r="A228" i="14"/>
  <c r="L229" i="14"/>
  <c r="J229" i="14"/>
  <c r="H229" i="14"/>
  <c r="F229" i="14"/>
  <c r="D229" i="14"/>
  <c r="L221" i="14"/>
  <c r="K221" i="14"/>
  <c r="G221" i="14"/>
  <c r="L213" i="14"/>
  <c r="L205" i="14"/>
  <c r="E205" i="14"/>
  <c r="L197" i="14"/>
  <c r="L189" i="14"/>
  <c r="J197" i="14"/>
  <c r="G197" i="14"/>
  <c r="F197" i="14"/>
  <c r="E197" i="14"/>
  <c r="C197" i="14"/>
  <c r="C5" i="14"/>
  <c r="B43" i="15683"/>
  <c r="C43" i="15683"/>
  <c r="D43" i="15683"/>
  <c r="E43" i="15683"/>
  <c r="W43" i="15683"/>
  <c r="F43" i="15683"/>
  <c r="B44" i="15683"/>
  <c r="C44" i="15683"/>
  <c r="D44" i="15683"/>
  <c r="E44" i="15683"/>
  <c r="F44" i="15683"/>
  <c r="B45" i="15683"/>
  <c r="C45" i="15683"/>
  <c r="D45" i="15683"/>
  <c r="E45" i="15683"/>
  <c r="W45" i="15683"/>
  <c r="F45" i="15683"/>
  <c r="B46" i="15683"/>
  <c r="C46" i="15683"/>
  <c r="D46" i="15683"/>
  <c r="E46" i="15683"/>
  <c r="F46" i="15683"/>
  <c r="B48" i="15683"/>
  <c r="K48" i="15683"/>
  <c r="C48" i="15683"/>
  <c r="U48" i="15683"/>
  <c r="D48" i="15683"/>
  <c r="V48" i="15683"/>
  <c r="E48" i="15683"/>
  <c r="W48" i="15683"/>
  <c r="F48" i="15683"/>
  <c r="O48" i="15683"/>
  <c r="B49" i="15683"/>
  <c r="C49" i="15683"/>
  <c r="D49" i="15683"/>
  <c r="E49" i="15683"/>
  <c r="N49" i="15683"/>
  <c r="F49" i="15683"/>
  <c r="O49" i="15683"/>
  <c r="B50" i="15683"/>
  <c r="K50" i="15683"/>
  <c r="C50" i="15683"/>
  <c r="U50" i="15683"/>
  <c r="D50" i="15683"/>
  <c r="V50" i="15683"/>
  <c r="E50" i="15683"/>
  <c r="W50" i="15683"/>
  <c r="F50" i="15683"/>
  <c r="O50" i="15683"/>
  <c r="B51" i="15683"/>
  <c r="C51" i="15683"/>
  <c r="D51" i="15683"/>
  <c r="E51" i="15683"/>
  <c r="N51" i="15683"/>
  <c r="F51" i="15683"/>
  <c r="B52" i="15683"/>
  <c r="K52" i="15683"/>
  <c r="C52" i="15683"/>
  <c r="U52" i="15683"/>
  <c r="D52" i="15683"/>
  <c r="V52" i="15683"/>
  <c r="E52" i="15683"/>
  <c r="W52" i="15683"/>
  <c r="F52" i="15683"/>
  <c r="O52" i="15683"/>
  <c r="B53" i="15683"/>
  <c r="C53" i="15683"/>
  <c r="D53" i="15683"/>
  <c r="E53" i="15683"/>
  <c r="N53" i="15683"/>
  <c r="F53" i="15683"/>
  <c r="O53" i="15683"/>
  <c r="B55" i="15683"/>
  <c r="C55" i="15683"/>
  <c r="D55" i="15683"/>
  <c r="E55" i="15683"/>
  <c r="W55" i="15683"/>
  <c r="F55" i="15683"/>
  <c r="B56" i="15683"/>
  <c r="C56" i="15683"/>
  <c r="D56" i="15683"/>
  <c r="E56" i="15683"/>
  <c r="F56" i="15683"/>
  <c r="G13" i="30"/>
  <c r="G14" i="30"/>
  <c r="G15" i="30"/>
  <c r="G16" i="30"/>
  <c r="G18" i="30"/>
  <c r="G19" i="30"/>
  <c r="G20" i="30"/>
  <c r="G21" i="30"/>
  <c r="G22" i="30"/>
  <c r="G23" i="30"/>
  <c r="G25" i="30"/>
  <c r="G26" i="30"/>
  <c r="G36" i="32"/>
  <c r="G29" i="32"/>
  <c r="F36" i="32"/>
  <c r="F29" i="32"/>
  <c r="E36" i="32"/>
  <c r="E29" i="32"/>
  <c r="D36" i="32"/>
  <c r="K36" i="32"/>
  <c r="D29" i="32"/>
  <c r="K29" i="32"/>
  <c r="C36" i="32"/>
  <c r="C29" i="32"/>
  <c r="B29" i="32"/>
  <c r="H29" i="32"/>
  <c r="B36" i="32"/>
  <c r="J36" i="32"/>
  <c r="H36" i="32"/>
  <c r="D32" i="19"/>
  <c r="M32" i="19"/>
  <c r="K56" i="19"/>
  <c r="N76" i="19"/>
  <c r="J56" i="19"/>
  <c r="N111" i="19"/>
  <c r="I56" i="19"/>
  <c r="H56" i="19"/>
  <c r="G56" i="19"/>
  <c r="F56" i="19"/>
  <c r="E56" i="19"/>
  <c r="D56" i="19"/>
  <c r="C65" i="19"/>
  <c r="C64" i="19"/>
  <c r="C63" i="19"/>
  <c r="C62" i="19"/>
  <c r="C61" i="19"/>
  <c r="S68" i="19"/>
  <c r="C60" i="19"/>
  <c r="C59" i="19"/>
  <c r="C58" i="19"/>
  <c r="C57" i="19"/>
  <c r="V92" i="19"/>
  <c r="E27" i="33"/>
  <c r="E28" i="33"/>
  <c r="E29" i="33"/>
  <c r="E30" i="33"/>
  <c r="E31" i="33"/>
  <c r="X21" i="18"/>
  <c r="E18" i="33"/>
  <c r="N75" i="19"/>
  <c r="N74" i="19"/>
  <c r="N73" i="19"/>
  <c r="N71" i="19"/>
  <c r="N70" i="19"/>
  <c r="U68" i="19"/>
  <c r="Q68" i="19"/>
  <c r="U56" i="19"/>
  <c r="S56" i="19"/>
  <c r="Q56" i="19"/>
  <c r="F85" i="19"/>
  <c r="L56" i="19"/>
  <c r="L68" i="19"/>
  <c r="L80" i="19"/>
  <c r="L92" i="19"/>
  <c r="L104" i="19"/>
  <c r="J68" i="19"/>
  <c r="J80" i="19"/>
  <c r="J92" i="19"/>
  <c r="J104" i="19"/>
  <c r="H68" i="19"/>
  <c r="H80" i="19"/>
  <c r="H92" i="19"/>
  <c r="H104" i="19"/>
  <c r="F68" i="19"/>
  <c r="F80" i="19"/>
  <c r="F92" i="19"/>
  <c r="F104" i="19"/>
  <c r="E48" i="19"/>
  <c r="F48" i="19"/>
  <c r="G48" i="19"/>
  <c r="H48" i="19"/>
  <c r="I48" i="19"/>
  <c r="J48" i="19"/>
  <c r="K48" i="19"/>
  <c r="L48" i="19"/>
  <c r="D48" i="19"/>
  <c r="E40" i="19"/>
  <c r="F40" i="19"/>
  <c r="G40" i="19"/>
  <c r="H40" i="19"/>
  <c r="I40" i="19"/>
  <c r="J40" i="19"/>
  <c r="K40" i="19"/>
  <c r="L40" i="19"/>
  <c r="D40" i="19"/>
  <c r="D27" i="19"/>
  <c r="M15" i="19"/>
  <c r="M43" i="19"/>
  <c r="E43" i="33"/>
  <c r="F43" i="33"/>
  <c r="G43" i="33"/>
  <c r="H43" i="33"/>
  <c r="I43" i="33"/>
  <c r="J43" i="33"/>
  <c r="E44" i="33"/>
  <c r="F44" i="33"/>
  <c r="G44" i="33"/>
  <c r="H44" i="33"/>
  <c r="K44" i="33"/>
  <c r="I44" i="33"/>
  <c r="J44" i="33"/>
  <c r="D43" i="33"/>
  <c r="D44" i="33"/>
  <c r="C44" i="33"/>
  <c r="C43" i="33"/>
  <c r="C17" i="14"/>
  <c r="M17" i="14"/>
  <c r="W17" i="14"/>
  <c r="AG17" i="14"/>
  <c r="AQ17" i="14"/>
  <c r="D25" i="19"/>
  <c r="D26" i="19"/>
  <c r="D24" i="19"/>
  <c r="I16" i="19"/>
  <c r="AU33" i="19"/>
  <c r="AT33" i="19"/>
  <c r="AL33" i="19"/>
  <c r="AK33" i="19"/>
  <c r="AC33" i="19"/>
  <c r="AB33" i="19"/>
  <c r="T33" i="19"/>
  <c r="S33" i="19"/>
  <c r="K33" i="19"/>
  <c r="J33" i="19"/>
  <c r="AN33" i="19"/>
  <c r="AE33" i="19"/>
  <c r="V33" i="19"/>
  <c r="M33" i="19"/>
  <c r="D33" i="19"/>
  <c r="M11" i="19"/>
  <c r="AV33" i="19"/>
  <c r="AS33" i="19"/>
  <c r="AR33" i="19"/>
  <c r="AQ33" i="19"/>
  <c r="AP33" i="19"/>
  <c r="AO33" i="19"/>
  <c r="AM33" i="19"/>
  <c r="AJ33" i="19"/>
  <c r="AI33" i="19"/>
  <c r="AH33" i="19"/>
  <c r="AG33" i="19"/>
  <c r="AF33" i="19"/>
  <c r="AD33" i="19"/>
  <c r="AA33" i="19"/>
  <c r="Z33" i="19"/>
  <c r="Y33" i="19"/>
  <c r="X33" i="19"/>
  <c r="W33" i="19"/>
  <c r="U33" i="19"/>
  <c r="R33" i="19"/>
  <c r="Q33" i="19"/>
  <c r="P33" i="19"/>
  <c r="O33" i="19"/>
  <c r="N33" i="19"/>
  <c r="L33" i="19"/>
  <c r="I33" i="19"/>
  <c r="H33" i="19"/>
  <c r="G33" i="19"/>
  <c r="F33" i="19"/>
  <c r="E33" i="19"/>
  <c r="C23" i="14"/>
  <c r="C10" i="15683"/>
  <c r="M23" i="14"/>
  <c r="W23" i="14"/>
  <c r="AG23" i="14"/>
  <c r="AQ23" i="14"/>
  <c r="B20" i="33"/>
  <c r="B19" i="33"/>
  <c r="B46" i="33"/>
  <c r="E45" i="33"/>
  <c r="F45" i="33"/>
  <c r="G45" i="33"/>
  <c r="H45" i="33"/>
  <c r="I45" i="33"/>
  <c r="J45" i="33"/>
  <c r="D45" i="33"/>
  <c r="C45" i="33"/>
  <c r="B18" i="33"/>
  <c r="B45" i="33"/>
  <c r="B32" i="33"/>
  <c r="B12" i="33"/>
  <c r="C9" i="33"/>
  <c r="F38" i="33"/>
  <c r="D38" i="33"/>
  <c r="C38" i="33"/>
  <c r="F39" i="33"/>
  <c r="F40" i="33"/>
  <c r="F41" i="33"/>
  <c r="F42" i="33"/>
  <c r="E39" i="33"/>
  <c r="E41" i="33"/>
  <c r="G39" i="33"/>
  <c r="G40" i="33"/>
  <c r="G41" i="33"/>
  <c r="G42" i="33"/>
  <c r="H39" i="33"/>
  <c r="H40" i="33"/>
  <c r="H41" i="33"/>
  <c r="H42" i="33"/>
  <c r="I39" i="33"/>
  <c r="I40" i="33"/>
  <c r="I41" i="33"/>
  <c r="I42" i="33"/>
  <c r="J39" i="33"/>
  <c r="J40" i="33"/>
  <c r="J41" i="33"/>
  <c r="J42" i="33"/>
  <c r="I38" i="33"/>
  <c r="H38" i="33"/>
  <c r="G38" i="33"/>
  <c r="F25" i="33"/>
  <c r="B16" i="33"/>
  <c r="B17" i="33"/>
  <c r="B15" i="33"/>
  <c r="B14" i="33"/>
  <c r="B41" i="33"/>
  <c r="B13" i="33"/>
  <c r="J37" i="33"/>
  <c r="C37" i="33"/>
  <c r="C24" i="33"/>
  <c r="J24" i="33"/>
  <c r="I25" i="33"/>
  <c r="H25" i="33"/>
  <c r="G25" i="33"/>
  <c r="D25" i="33"/>
  <c r="C25" i="33"/>
  <c r="B28" i="33"/>
  <c r="C39" i="33"/>
  <c r="C40" i="33"/>
  <c r="C41" i="33"/>
  <c r="C42" i="33"/>
  <c r="D39" i="33"/>
  <c r="D40" i="33"/>
  <c r="D41" i="33"/>
  <c r="D42" i="33"/>
  <c r="K31" i="33"/>
  <c r="K57" i="32"/>
  <c r="C57" i="32"/>
  <c r="B57" i="32"/>
  <c r="K63" i="32"/>
  <c r="C63" i="32"/>
  <c r="B63" i="32"/>
  <c r="C69" i="32"/>
  <c r="B69" i="32"/>
  <c r="K69" i="32"/>
  <c r="G51" i="32"/>
  <c r="F51" i="32"/>
  <c r="E51" i="32"/>
  <c r="D51" i="32"/>
  <c r="C51" i="32"/>
  <c r="B51" i="32"/>
  <c r="G46" i="32"/>
  <c r="F46" i="32"/>
  <c r="E46" i="32"/>
  <c r="D46" i="32"/>
  <c r="C46" i="32"/>
  <c r="B46" i="32"/>
  <c r="J46" i="32"/>
  <c r="G40" i="32"/>
  <c r="F40" i="32"/>
  <c r="E40" i="32"/>
  <c r="K40" i="32"/>
  <c r="D40" i="32"/>
  <c r="C40" i="32"/>
  <c r="B40" i="32"/>
  <c r="H17" i="32"/>
  <c r="H23" i="32"/>
  <c r="G17" i="32"/>
  <c r="G24" i="32"/>
  <c r="G23" i="32"/>
  <c r="F17" i="32"/>
  <c r="F24" i="32"/>
  <c r="F23" i="32"/>
  <c r="E17" i="32"/>
  <c r="E23" i="32"/>
  <c r="E24" i="32"/>
  <c r="D17" i="32"/>
  <c r="D23" i="32"/>
  <c r="C17" i="32"/>
  <c r="C23" i="32"/>
  <c r="B17" i="32"/>
  <c r="B23" i="32"/>
  <c r="B24" i="32"/>
  <c r="H69" i="32"/>
  <c r="G69" i="32"/>
  <c r="F69" i="32"/>
  <c r="E69" i="32"/>
  <c r="D69" i="32"/>
  <c r="H63" i="32"/>
  <c r="G63" i="32"/>
  <c r="F63" i="32"/>
  <c r="E63" i="32"/>
  <c r="D63" i="32"/>
  <c r="D57" i="32"/>
  <c r="E57" i="32"/>
  <c r="F57" i="32"/>
  <c r="G57" i="32"/>
  <c r="H57" i="32"/>
  <c r="H51" i="32"/>
  <c r="H40" i="32"/>
  <c r="H46" i="32"/>
  <c r="D10" i="32"/>
  <c r="C10" i="32"/>
  <c r="H9" i="32"/>
  <c r="G10" i="32"/>
  <c r="F10" i="32"/>
  <c r="E10" i="32"/>
  <c r="B10" i="32"/>
  <c r="I111" i="30"/>
  <c r="I110" i="30"/>
  <c r="I90" i="30"/>
  <c r="I89" i="30"/>
  <c r="I69" i="30"/>
  <c r="I68" i="30"/>
  <c r="I48" i="30"/>
  <c r="I47" i="30"/>
  <c r="S110" i="30"/>
  <c r="S111" i="30"/>
  <c r="S99" i="30"/>
  <c r="S100" i="30"/>
  <c r="S101" i="30"/>
  <c r="S103" i="30"/>
  <c r="S104" i="30"/>
  <c r="S105" i="30"/>
  <c r="S106" i="30"/>
  <c r="S107" i="30"/>
  <c r="S108" i="30"/>
  <c r="R112" i="30"/>
  <c r="Q112" i="30"/>
  <c r="F79" i="15683"/>
  <c r="P112" i="30"/>
  <c r="O112" i="30"/>
  <c r="F77" i="15683"/>
  <c r="N112" i="30"/>
  <c r="M112" i="30"/>
  <c r="F75" i="15683"/>
  <c r="X75" i="15683"/>
  <c r="L112" i="30"/>
  <c r="K112" i="30"/>
  <c r="F73" i="15683"/>
  <c r="J112" i="30"/>
  <c r="F72" i="15683"/>
  <c r="S89" i="30"/>
  <c r="S90" i="30"/>
  <c r="S78" i="30"/>
  <c r="S79" i="30"/>
  <c r="S80" i="30"/>
  <c r="S82" i="30"/>
  <c r="S83" i="30"/>
  <c r="S84" i="30"/>
  <c r="S85" i="30"/>
  <c r="S86" i="30"/>
  <c r="S87" i="30"/>
  <c r="R91" i="30"/>
  <c r="E80" i="15683"/>
  <c r="Q91" i="30"/>
  <c r="P91" i="30"/>
  <c r="O91" i="30"/>
  <c r="E77" i="15683"/>
  <c r="N91" i="30"/>
  <c r="E76" i="15683"/>
  <c r="W76" i="15683"/>
  <c r="M91" i="30"/>
  <c r="E75" i="15683"/>
  <c r="L91" i="30"/>
  <c r="E74" i="15683"/>
  <c r="W74" i="15683"/>
  <c r="K91" i="30"/>
  <c r="J91" i="30"/>
  <c r="E72" i="15683"/>
  <c r="S57" i="30"/>
  <c r="S58" i="30"/>
  <c r="S59" i="30"/>
  <c r="S61" i="30"/>
  <c r="S62" i="30"/>
  <c r="S63" i="30"/>
  <c r="S64" i="30"/>
  <c r="S65" i="30"/>
  <c r="S66" i="30"/>
  <c r="S68" i="30"/>
  <c r="S69" i="30"/>
  <c r="S36" i="30"/>
  <c r="S37" i="30"/>
  <c r="S38" i="30"/>
  <c r="S40" i="30"/>
  <c r="S41" i="30"/>
  <c r="S42" i="30"/>
  <c r="S43" i="30"/>
  <c r="S44" i="30"/>
  <c r="S45" i="30"/>
  <c r="S47" i="30"/>
  <c r="S48" i="30"/>
  <c r="R70" i="30"/>
  <c r="Q70" i="30"/>
  <c r="D79" i="15683"/>
  <c r="P70" i="30"/>
  <c r="O70" i="30"/>
  <c r="D77" i="15683"/>
  <c r="N70" i="30"/>
  <c r="D76" i="15683"/>
  <c r="M70" i="30"/>
  <c r="D75" i="15683"/>
  <c r="L70" i="30"/>
  <c r="K70" i="30"/>
  <c r="D73" i="15683"/>
  <c r="V73" i="15683"/>
  <c r="J70" i="30"/>
  <c r="J49" i="30"/>
  <c r="C72" i="15683"/>
  <c r="K28" i="30"/>
  <c r="L28" i="30"/>
  <c r="B74" i="15683"/>
  <c r="M28" i="30"/>
  <c r="N28" i="30"/>
  <c r="O28" i="30"/>
  <c r="B77" i="15683"/>
  <c r="P28" i="30"/>
  <c r="B78" i="15683"/>
  <c r="T78" i="15683"/>
  <c r="Q28" i="30"/>
  <c r="J28" i="30"/>
  <c r="B72" i="15683"/>
  <c r="S15" i="30"/>
  <c r="S16" i="30"/>
  <c r="S19" i="30"/>
  <c r="S20" i="30"/>
  <c r="S21" i="30"/>
  <c r="S22" i="30"/>
  <c r="S23" i="30"/>
  <c r="S24" i="30"/>
  <c r="S26" i="30"/>
  <c r="S27" i="30"/>
  <c r="B11" i="30"/>
  <c r="C11" i="30"/>
  <c r="O31" i="30"/>
  <c r="P49" i="30"/>
  <c r="Q49" i="30"/>
  <c r="C79" i="15683"/>
  <c r="Q97" i="30"/>
  <c r="P97" i="30"/>
  <c r="Q76" i="30"/>
  <c r="P76" i="30"/>
  <c r="Q55" i="30"/>
  <c r="P55" i="30"/>
  <c r="Q34" i="30"/>
  <c r="P34" i="30"/>
  <c r="Q13" i="30"/>
  <c r="P13" i="30"/>
  <c r="I45" i="30"/>
  <c r="I66" i="30"/>
  <c r="I87" i="30"/>
  <c r="I108" i="30"/>
  <c r="I44" i="30"/>
  <c r="I65" i="30"/>
  <c r="I86" i="30"/>
  <c r="I107" i="30"/>
  <c r="I43" i="30"/>
  <c r="I64" i="30"/>
  <c r="I85" i="30"/>
  <c r="I106" i="30"/>
  <c r="I42" i="30"/>
  <c r="I63" i="30"/>
  <c r="I84" i="30"/>
  <c r="I105" i="30"/>
  <c r="I41" i="30"/>
  <c r="I62" i="30"/>
  <c r="I83" i="30"/>
  <c r="I104" i="30"/>
  <c r="I102" i="30"/>
  <c r="I38" i="30"/>
  <c r="I59" i="30"/>
  <c r="I80" i="30"/>
  <c r="I101" i="30"/>
  <c r="I37" i="30"/>
  <c r="I58" i="30"/>
  <c r="I79" i="30"/>
  <c r="I100" i="30"/>
  <c r="I40" i="30"/>
  <c r="I61" i="30"/>
  <c r="I82" i="30"/>
  <c r="I36" i="30"/>
  <c r="I57" i="30"/>
  <c r="I78" i="30"/>
  <c r="J97" i="30"/>
  <c r="J76" i="30"/>
  <c r="J55" i="30"/>
  <c r="J34" i="30"/>
  <c r="J13" i="30"/>
  <c r="R97" i="30"/>
  <c r="O97" i="30"/>
  <c r="N97" i="30"/>
  <c r="M97" i="30"/>
  <c r="L97" i="30"/>
  <c r="K97" i="30"/>
  <c r="R76" i="30"/>
  <c r="O76" i="30"/>
  <c r="N76" i="30"/>
  <c r="M76" i="30"/>
  <c r="L76" i="30"/>
  <c r="K76" i="30"/>
  <c r="R55" i="30"/>
  <c r="O55" i="30"/>
  <c r="N55" i="30"/>
  <c r="M55" i="30"/>
  <c r="L55" i="30"/>
  <c r="K55" i="30"/>
  <c r="R34" i="30"/>
  <c r="O34" i="30"/>
  <c r="N34" i="30"/>
  <c r="M34" i="30"/>
  <c r="L34" i="30"/>
  <c r="R13" i="30"/>
  <c r="O13" i="30"/>
  <c r="N13" i="30"/>
  <c r="M13" i="30"/>
  <c r="L13" i="30"/>
  <c r="K34" i="30"/>
  <c r="K13" i="30"/>
  <c r="K49" i="30"/>
  <c r="L49" i="30"/>
  <c r="C74" i="15683"/>
  <c r="R49" i="30"/>
  <c r="C80" i="15683"/>
  <c r="O49" i="30"/>
  <c r="C77" i="15683"/>
  <c r="N49" i="30"/>
  <c r="C76" i="15683"/>
  <c r="M49" i="30"/>
  <c r="C75" i="15683"/>
  <c r="R28" i="30"/>
  <c r="B27" i="30"/>
  <c r="C27" i="30"/>
  <c r="G28" i="30"/>
  <c r="D27" i="30"/>
  <c r="E27" i="30"/>
  <c r="F27" i="30"/>
  <c r="A70" i="14"/>
  <c r="K180" i="14"/>
  <c r="J180" i="14"/>
  <c r="I180" i="14"/>
  <c r="K174" i="14"/>
  <c r="J174" i="14"/>
  <c r="I174" i="14"/>
  <c r="K168" i="14"/>
  <c r="J168" i="14"/>
  <c r="I168" i="14"/>
  <c r="K162" i="14"/>
  <c r="J162" i="14"/>
  <c r="I162" i="14"/>
  <c r="K155" i="14"/>
  <c r="J155" i="14"/>
  <c r="I155" i="14"/>
  <c r="K149" i="14"/>
  <c r="J149" i="14"/>
  <c r="I149" i="14"/>
  <c r="K143" i="14"/>
  <c r="J143" i="14"/>
  <c r="I143" i="14"/>
  <c r="K137" i="14"/>
  <c r="J137" i="14"/>
  <c r="I137" i="14"/>
  <c r="C129" i="14"/>
  <c r="M129" i="14"/>
  <c r="W129" i="14"/>
  <c r="AG129" i="14"/>
  <c r="AQ129" i="14"/>
  <c r="AW6" i="14"/>
  <c r="AX6" i="14"/>
  <c r="AM6" i="14"/>
  <c r="AN6" i="14"/>
  <c r="AO6" i="14"/>
  <c r="AC6" i="14"/>
  <c r="AC12" i="14"/>
  <c r="AC18" i="14"/>
  <c r="AC30" i="14"/>
  <c r="AD6" i="14"/>
  <c r="AE6" i="14"/>
  <c r="S6" i="14"/>
  <c r="S55" i="14"/>
  <c r="S81" i="14"/>
  <c r="T6" i="14"/>
  <c r="T55" i="14"/>
  <c r="T81" i="14"/>
  <c r="U6" i="14"/>
  <c r="U55" i="14"/>
  <c r="U81" i="14"/>
  <c r="I55" i="14"/>
  <c r="I81" i="14"/>
  <c r="J55" i="14"/>
  <c r="J81" i="14"/>
  <c r="K55" i="14"/>
  <c r="K81" i="14"/>
  <c r="C122" i="14"/>
  <c r="M122" i="14"/>
  <c r="W122" i="14"/>
  <c r="AG122" i="14"/>
  <c r="AQ122" i="14"/>
  <c r="C116" i="14"/>
  <c r="M116" i="14"/>
  <c r="W116" i="14"/>
  <c r="AG116" i="14"/>
  <c r="AQ116" i="14"/>
  <c r="C110" i="14"/>
  <c r="M110" i="14"/>
  <c r="W110" i="14"/>
  <c r="AG110" i="14"/>
  <c r="AQ110" i="14"/>
  <c r="C104" i="14"/>
  <c r="M104" i="14"/>
  <c r="W104" i="14"/>
  <c r="AG104" i="14"/>
  <c r="AQ104" i="14"/>
  <c r="C98" i="14"/>
  <c r="M98" i="14"/>
  <c r="W98" i="14"/>
  <c r="AG98" i="14"/>
  <c r="AQ98" i="14"/>
  <c r="C92" i="14"/>
  <c r="M92" i="14"/>
  <c r="W92" i="14"/>
  <c r="AG92" i="14"/>
  <c r="AQ92" i="14"/>
  <c r="C86" i="14"/>
  <c r="M86" i="14"/>
  <c r="W86" i="14"/>
  <c r="AG86" i="14"/>
  <c r="AQ86" i="14"/>
  <c r="C80" i="14"/>
  <c r="M80" i="14"/>
  <c r="W80" i="14"/>
  <c r="AG80" i="14"/>
  <c r="AQ80" i="14"/>
  <c r="C54" i="14"/>
  <c r="M54" i="14"/>
  <c r="W54" i="14"/>
  <c r="AG54" i="14"/>
  <c r="AQ54" i="14"/>
  <c r="C47" i="14"/>
  <c r="M47" i="14"/>
  <c r="W47" i="14"/>
  <c r="AG47" i="14"/>
  <c r="AQ47" i="14"/>
  <c r="C41" i="14"/>
  <c r="M41" i="14"/>
  <c r="W41" i="14"/>
  <c r="AG41" i="14"/>
  <c r="AQ41" i="14"/>
  <c r="C35" i="14"/>
  <c r="M35" i="14"/>
  <c r="W35" i="14"/>
  <c r="AG35" i="14"/>
  <c r="AQ35" i="14"/>
  <c r="C29" i="14"/>
  <c r="M29" i="14"/>
  <c r="W29" i="14"/>
  <c r="AG29" i="14"/>
  <c r="AQ29" i="14"/>
  <c r="C11" i="14"/>
  <c r="M11" i="14"/>
  <c r="W11" i="14"/>
  <c r="AG11" i="14"/>
  <c r="AQ11" i="14"/>
  <c r="AX24" i="14"/>
  <c r="AD24" i="14"/>
  <c r="S12" i="14"/>
  <c r="S18" i="14"/>
  <c r="S30" i="14"/>
  <c r="S42" i="14"/>
  <c r="S36" i="14"/>
  <c r="S48" i="14"/>
  <c r="T12" i="14"/>
  <c r="T18" i="14"/>
  <c r="T30" i="14"/>
  <c r="T42" i="14"/>
  <c r="T36" i="14"/>
  <c r="T48" i="14"/>
  <c r="S24" i="14"/>
  <c r="AG69" i="14"/>
  <c r="AF69" i="14"/>
  <c r="U69" i="14"/>
  <c r="T69" i="14"/>
  <c r="I69" i="14"/>
  <c r="H69" i="14"/>
  <c r="J62" i="14"/>
  <c r="I62" i="14"/>
  <c r="I24" i="14"/>
  <c r="I12" i="14"/>
  <c r="I18" i="14"/>
  <c r="J24" i="14"/>
  <c r="J12" i="14"/>
  <c r="J18" i="14"/>
  <c r="Y70" i="14"/>
  <c r="Y71" i="14"/>
  <c r="Y72" i="14"/>
  <c r="Y73" i="14"/>
  <c r="Y74" i="14"/>
  <c r="M70" i="14"/>
  <c r="M71" i="14"/>
  <c r="M72" i="14"/>
  <c r="M73" i="14"/>
  <c r="M74" i="14"/>
  <c r="AH69" i="14"/>
  <c r="AE69" i="14"/>
  <c r="AD69" i="14"/>
  <c r="AC69" i="14"/>
  <c r="AB69" i="14"/>
  <c r="AA69" i="14"/>
  <c r="Z69" i="14"/>
  <c r="V69" i="14"/>
  <c r="S69" i="14"/>
  <c r="R69" i="14"/>
  <c r="Q69" i="14"/>
  <c r="P69" i="14"/>
  <c r="O69" i="14"/>
  <c r="N69" i="14"/>
  <c r="AU6" i="14"/>
  <c r="AV6" i="14"/>
  <c r="AS6" i="14"/>
  <c r="M6" i="14"/>
  <c r="M24" i="14"/>
  <c r="AL6" i="14"/>
  <c r="AL24" i="14"/>
  <c r="AL12" i="14"/>
  <c r="AL18" i="14"/>
  <c r="AL30" i="14"/>
  <c r="AL42" i="14"/>
  <c r="AL36" i="14"/>
  <c r="AL48" i="14"/>
  <c r="AK6" i="14"/>
  <c r="AJ6" i="14"/>
  <c r="AI6" i="14"/>
  <c r="AH6" i="14"/>
  <c r="AG6" i="14"/>
  <c r="AG55" i="14"/>
  <c r="AY6" i="14"/>
  <c r="AY55" i="14"/>
  <c r="AY81" i="14"/>
  <c r="AT6" i="14"/>
  <c r="AT55" i="14"/>
  <c r="AT81" i="14"/>
  <c r="AR6" i="14"/>
  <c r="AR55" i="14"/>
  <c r="AR81" i="14"/>
  <c r="AR87" i="14"/>
  <c r="AQ6" i="14"/>
  <c r="AB6" i="14"/>
  <c r="AA6" i="14"/>
  <c r="AA55" i="14"/>
  <c r="AA81" i="14"/>
  <c r="AA24" i="14"/>
  <c r="AA12" i="14"/>
  <c r="AA18" i="14"/>
  <c r="AA30" i="14"/>
  <c r="AA42" i="14"/>
  <c r="AA36" i="14"/>
  <c r="AA48" i="14"/>
  <c r="Z6" i="14"/>
  <c r="Y6" i="14"/>
  <c r="Y55" i="14"/>
  <c r="X6" i="14"/>
  <c r="W6" i="14"/>
  <c r="J69" i="14"/>
  <c r="G69" i="14"/>
  <c r="F69" i="14"/>
  <c r="E69" i="14"/>
  <c r="D69" i="14"/>
  <c r="C69" i="14"/>
  <c r="B69" i="14"/>
  <c r="R6" i="14"/>
  <c r="R55" i="14"/>
  <c r="Q6" i="14"/>
  <c r="P6" i="14"/>
  <c r="O6" i="14"/>
  <c r="O55" i="14"/>
  <c r="N6" i="14"/>
  <c r="C180" i="14"/>
  <c r="C174" i="14"/>
  <c r="C168" i="14"/>
  <c r="C162" i="14"/>
  <c r="C155" i="14"/>
  <c r="C149" i="14"/>
  <c r="C143" i="14"/>
  <c r="C137" i="14"/>
  <c r="C62" i="14"/>
  <c r="H180" i="14"/>
  <c r="G180" i="14"/>
  <c r="F180" i="14"/>
  <c r="E180" i="14"/>
  <c r="D180" i="14"/>
  <c r="H174" i="14"/>
  <c r="G174" i="14"/>
  <c r="F174" i="14"/>
  <c r="E174" i="14"/>
  <c r="D174" i="14"/>
  <c r="H168" i="14"/>
  <c r="G168" i="14"/>
  <c r="F168" i="14"/>
  <c r="E168" i="14"/>
  <c r="D168" i="14"/>
  <c r="H162" i="14"/>
  <c r="G162" i="14"/>
  <c r="F162" i="14"/>
  <c r="E162" i="14"/>
  <c r="D162" i="14"/>
  <c r="H155" i="14"/>
  <c r="G155" i="14"/>
  <c r="F155" i="14"/>
  <c r="E155" i="14"/>
  <c r="D155" i="14"/>
  <c r="H149" i="14"/>
  <c r="G149" i="14"/>
  <c r="F149" i="14"/>
  <c r="E149" i="14"/>
  <c r="D149" i="14"/>
  <c r="H143" i="14"/>
  <c r="G143" i="14"/>
  <c r="F143" i="14"/>
  <c r="E143" i="14"/>
  <c r="D143" i="14"/>
  <c r="H137" i="14"/>
  <c r="G137" i="14"/>
  <c r="F137" i="14"/>
  <c r="E137" i="14"/>
  <c r="D137" i="14"/>
  <c r="K62" i="14"/>
  <c r="H62" i="14"/>
  <c r="G62" i="14"/>
  <c r="F62" i="14"/>
  <c r="E62" i="14"/>
  <c r="D62" i="14"/>
  <c r="A155" i="14"/>
  <c r="A149" i="14"/>
  <c r="A36" i="14"/>
  <c r="A168" i="14"/>
  <c r="A174" i="14"/>
  <c r="A162" i="14"/>
  <c r="A143" i="14"/>
  <c r="A87" i="14"/>
  <c r="A99" i="14"/>
  <c r="D24" i="14"/>
  <c r="D12" i="14"/>
  <c r="D18" i="14"/>
  <c r="D30" i="14"/>
  <c r="D42" i="14"/>
  <c r="D36" i="14"/>
  <c r="D48" i="14"/>
  <c r="E24" i="14"/>
  <c r="E12" i="14"/>
  <c r="E18" i="14"/>
  <c r="E30" i="14"/>
  <c r="E42" i="14"/>
  <c r="E36" i="14"/>
  <c r="E48" i="14"/>
  <c r="F24" i="14"/>
  <c r="F12" i="14"/>
  <c r="F18" i="14"/>
  <c r="F30" i="14"/>
  <c r="F42" i="14"/>
  <c r="F36" i="14"/>
  <c r="F48" i="14"/>
  <c r="G24" i="14"/>
  <c r="G12" i="14"/>
  <c r="G18" i="14"/>
  <c r="G30" i="14"/>
  <c r="H24" i="14"/>
  <c r="H12" i="14"/>
  <c r="H18" i="14"/>
  <c r="H30" i="14"/>
  <c r="H42" i="14"/>
  <c r="H36" i="14"/>
  <c r="H48" i="14"/>
  <c r="K24" i="14"/>
  <c r="K12" i="14"/>
  <c r="K18" i="14"/>
  <c r="K30" i="14"/>
  <c r="K42" i="14"/>
  <c r="K36" i="14"/>
  <c r="K48" i="14"/>
  <c r="G42" i="14"/>
  <c r="G36" i="14"/>
  <c r="G48" i="14"/>
  <c r="D55" i="14"/>
  <c r="D81" i="14"/>
  <c r="AH55" i="14"/>
  <c r="AH81" i="14"/>
  <c r="E55" i="14"/>
  <c r="E81" i="14"/>
  <c r="O81" i="14"/>
  <c r="F55" i="14"/>
  <c r="F81" i="14"/>
  <c r="AJ55" i="14"/>
  <c r="AJ81" i="14"/>
  <c r="AJ130" i="14"/>
  <c r="G55" i="14"/>
  <c r="G81" i="14"/>
  <c r="Q55" i="14"/>
  <c r="Q81" i="14"/>
  <c r="H55" i="14"/>
  <c r="H81" i="14"/>
  <c r="R81" i="14"/>
  <c r="AL55" i="14"/>
  <c r="AL81" i="14"/>
  <c r="C55" i="14"/>
  <c r="C81" i="14"/>
  <c r="M55" i="14"/>
  <c r="M81" i="14"/>
  <c r="A81" i="14"/>
  <c r="A93" i="14"/>
  <c r="A105" i="14"/>
  <c r="A117" i="14"/>
  <c r="A123" i="14"/>
  <c r="AJ24" i="14"/>
  <c r="AJ12" i="14"/>
  <c r="AJ18" i="14"/>
  <c r="AJ30" i="14"/>
  <c r="AJ42" i="14"/>
  <c r="AJ36" i="14"/>
  <c r="AJ48" i="14"/>
  <c r="AH24" i="14"/>
  <c r="AH12" i="14"/>
  <c r="AH18" i="14"/>
  <c r="AH30" i="14"/>
  <c r="AH42" i="14"/>
  <c r="AH36" i="14"/>
  <c r="AH48" i="14"/>
  <c r="U24" i="14"/>
  <c r="U12" i="14"/>
  <c r="U18" i="14"/>
  <c r="U30" i="14"/>
  <c r="U42" i="14"/>
  <c r="U36" i="14"/>
  <c r="U48" i="14"/>
  <c r="Q24" i="14"/>
  <c r="Q12" i="14"/>
  <c r="Q18" i="14"/>
  <c r="Q30" i="14"/>
  <c r="Q42" i="14"/>
  <c r="Q36" i="14"/>
  <c r="Q48" i="14"/>
  <c r="O24" i="14"/>
  <c r="O12" i="14"/>
  <c r="O18" i="14"/>
  <c r="O30" i="14"/>
  <c r="O42" i="14"/>
  <c r="O36" i="14"/>
  <c r="O48" i="14"/>
  <c r="M12" i="14"/>
  <c r="M18" i="14"/>
  <c r="M30" i="14"/>
  <c r="M42" i="14"/>
  <c r="M36" i="14"/>
  <c r="M48" i="14"/>
  <c r="C24" i="14"/>
  <c r="C12" i="14"/>
  <c r="C18" i="14"/>
  <c r="C30" i="14"/>
  <c r="C42" i="14"/>
  <c r="C36" i="14"/>
  <c r="C48" i="14"/>
  <c r="V55" i="15683"/>
  <c r="T56" i="15683"/>
  <c r="V56" i="15683"/>
  <c r="X56" i="15683"/>
  <c r="V45" i="15683"/>
  <c r="T46" i="15683"/>
  <c r="V46" i="15683"/>
  <c r="X46" i="15683"/>
  <c r="T48" i="15683"/>
  <c r="X48" i="15683"/>
  <c r="Y48" i="15683"/>
  <c r="T49" i="15683"/>
  <c r="U49" i="15683"/>
  <c r="V49" i="15683"/>
  <c r="W49" i="15683"/>
  <c r="Y49" i="15683"/>
  <c r="X49" i="15683"/>
  <c r="T50" i="15683"/>
  <c r="X50" i="15683"/>
  <c r="T51" i="15683"/>
  <c r="U51" i="15683"/>
  <c r="V51" i="15683"/>
  <c r="W51" i="15683"/>
  <c r="X51" i="15683"/>
  <c r="T52" i="15683"/>
  <c r="X52" i="15683"/>
  <c r="T53" i="15683"/>
  <c r="U53" i="15683"/>
  <c r="Y53" i="15683"/>
  <c r="V53" i="15683"/>
  <c r="W53" i="15683"/>
  <c r="X53" i="15683"/>
  <c r="A55" i="15683"/>
  <c r="S55" i="15683"/>
  <c r="A56" i="15683"/>
  <c r="S56" i="15683"/>
  <c r="S54" i="15683"/>
  <c r="M55" i="15683"/>
  <c r="K56" i="15683"/>
  <c r="M56" i="15683"/>
  <c r="O56" i="15683"/>
  <c r="M43" i="15683"/>
  <c r="M45" i="15683"/>
  <c r="K46" i="15683"/>
  <c r="M46" i="15683"/>
  <c r="O46" i="15683"/>
  <c r="M48" i="15683"/>
  <c r="K49" i="15683"/>
  <c r="M49" i="15683"/>
  <c r="M50" i="15683"/>
  <c r="K51" i="15683"/>
  <c r="M51" i="15683"/>
  <c r="O51" i="15683"/>
  <c r="M52" i="15683"/>
  <c r="P52" i="15683"/>
  <c r="K53" i="15683"/>
  <c r="M53" i="15683"/>
  <c r="J54" i="15683"/>
  <c r="S79" i="15683"/>
  <c r="S78" i="15683"/>
  <c r="J79" i="15683"/>
  <c r="J78" i="15683"/>
  <c r="A79" i="15683"/>
  <c r="A78" i="15683"/>
  <c r="C78" i="15683"/>
  <c r="D78" i="15683"/>
  <c r="V78" i="15683"/>
  <c r="E78" i="15683"/>
  <c r="F78" i="15683"/>
  <c r="X78" i="15683"/>
  <c r="B79" i="15683"/>
  <c r="E79" i="15683"/>
  <c r="W79" i="15683"/>
  <c r="B80" i="15683"/>
  <c r="D80" i="15683"/>
  <c r="F80" i="15683"/>
  <c r="X80" i="15683"/>
  <c r="N79" i="15683"/>
  <c r="O80" i="15683"/>
  <c r="S37" i="15683"/>
  <c r="S36" i="15683"/>
  <c r="S35" i="15683"/>
  <c r="J37" i="15683"/>
  <c r="J36" i="15683"/>
  <c r="J35" i="15683"/>
  <c r="A37" i="15683"/>
  <c r="A36" i="15683"/>
  <c r="A35" i="15683"/>
  <c r="T61" i="15683"/>
  <c r="U61" i="15683"/>
  <c r="V61" i="15683"/>
  <c r="W61" i="15683"/>
  <c r="X61" i="15683"/>
  <c r="K61" i="15683"/>
  <c r="L61" i="15683"/>
  <c r="M61" i="15683"/>
  <c r="N61" i="15683"/>
  <c r="O61" i="15683"/>
  <c r="B61" i="15683"/>
  <c r="C61" i="15683"/>
  <c r="D61" i="15683"/>
  <c r="E61" i="15683"/>
  <c r="F61" i="15683"/>
  <c r="B41" i="15683"/>
  <c r="C41" i="15683"/>
  <c r="D41" i="15683"/>
  <c r="E41" i="15683"/>
  <c r="F41" i="15683"/>
  <c r="T41" i="15683"/>
  <c r="U41" i="15683"/>
  <c r="V41" i="15683"/>
  <c r="W41" i="15683"/>
  <c r="X41" i="15683"/>
  <c r="K41" i="15683"/>
  <c r="L41" i="15683"/>
  <c r="M41" i="15683"/>
  <c r="N41" i="15683"/>
  <c r="O41" i="15683"/>
  <c r="D72" i="15683"/>
  <c r="V72" i="15683"/>
  <c r="S85" i="15683"/>
  <c r="S72" i="15683"/>
  <c r="J72" i="15683"/>
  <c r="A72" i="15683"/>
  <c r="J85" i="15683"/>
  <c r="A85" i="15683"/>
  <c r="J138" i="15683"/>
  <c r="G138" i="15683"/>
  <c r="F138" i="15683"/>
  <c r="E138" i="15683"/>
  <c r="D138" i="15683"/>
  <c r="C138" i="15683"/>
  <c r="B138" i="15683"/>
  <c r="V77" i="15683"/>
  <c r="T77" i="15683"/>
  <c r="F76" i="15683"/>
  <c r="O76" i="15683"/>
  <c r="B76" i="15683"/>
  <c r="K76" i="15683"/>
  <c r="B75" i="15683"/>
  <c r="F74" i="15683"/>
  <c r="D74" i="15683"/>
  <c r="M74" i="15683"/>
  <c r="E73" i="15683"/>
  <c r="C73" i="15683"/>
  <c r="B73" i="15683"/>
  <c r="A42" i="15683"/>
  <c r="A43" i="15683"/>
  <c r="S43" i="15683"/>
  <c r="A44" i="15683"/>
  <c r="J44" i="15683"/>
  <c r="A45" i="15683"/>
  <c r="A46" i="15683"/>
  <c r="J46" i="15683"/>
  <c r="S46" i="15683"/>
  <c r="A47" i="15683"/>
  <c r="S47" i="15683"/>
  <c r="T47" i="15683"/>
  <c r="U47" i="15683"/>
  <c r="V47" i="15683"/>
  <c r="W47" i="15683"/>
  <c r="X47" i="15683"/>
  <c r="A48" i="15683"/>
  <c r="J48" i="15683"/>
  <c r="A49" i="15683"/>
  <c r="A50" i="15683"/>
  <c r="S50" i="15683"/>
  <c r="A51" i="15683"/>
  <c r="S51" i="15683"/>
  <c r="A52" i="15683"/>
  <c r="S52" i="15683"/>
  <c r="A53" i="15683"/>
  <c r="K47" i="15683"/>
  <c r="L47" i="15683"/>
  <c r="M47" i="15683"/>
  <c r="N47" i="15683"/>
  <c r="O47" i="15683"/>
  <c r="S91" i="15683"/>
  <c r="J91" i="15683"/>
  <c r="S90" i="15683"/>
  <c r="J90" i="15683"/>
  <c r="S89" i="15683"/>
  <c r="J89" i="15683"/>
  <c r="S88" i="15683"/>
  <c r="J88" i="15683"/>
  <c r="S87" i="15683"/>
  <c r="J87" i="15683"/>
  <c r="S86" i="15683"/>
  <c r="J86" i="15683"/>
  <c r="T84" i="15683"/>
  <c r="K84" i="15683"/>
  <c r="A91" i="15683"/>
  <c r="A90" i="15683"/>
  <c r="A89" i="15683"/>
  <c r="A88" i="15683"/>
  <c r="A87" i="15683"/>
  <c r="A86" i="15683"/>
  <c r="B84" i="15683"/>
  <c r="B71" i="15683"/>
  <c r="S80" i="15683"/>
  <c r="S77" i="15683"/>
  <c r="S76" i="15683"/>
  <c r="S75" i="15683"/>
  <c r="S74" i="15683"/>
  <c r="S73" i="15683"/>
  <c r="T71" i="15683"/>
  <c r="J80" i="15683"/>
  <c r="J77" i="15683"/>
  <c r="J76" i="15683"/>
  <c r="J75" i="15683"/>
  <c r="J74" i="15683"/>
  <c r="J73" i="15683"/>
  <c r="K71" i="15683"/>
  <c r="A80" i="15683"/>
  <c r="A77" i="15683"/>
  <c r="A76" i="15683"/>
  <c r="A75" i="15683"/>
  <c r="A74" i="15683"/>
  <c r="A73" i="15683"/>
  <c r="S34" i="15683"/>
  <c r="S33" i="15683"/>
  <c r="S32" i="15683"/>
  <c r="S31" i="15683"/>
  <c r="S30" i="15683"/>
  <c r="S29" i="15683"/>
  <c r="T28" i="15683"/>
  <c r="J34" i="15683"/>
  <c r="J33" i="15683"/>
  <c r="J32" i="15683"/>
  <c r="J31" i="15683"/>
  <c r="J30" i="15683"/>
  <c r="J29" i="15683"/>
  <c r="K28" i="15683"/>
  <c r="A34" i="15683"/>
  <c r="A33" i="15683"/>
  <c r="A32" i="15683"/>
  <c r="A31" i="15683"/>
  <c r="A30" i="15683"/>
  <c r="A29" i="15683"/>
  <c r="B28" i="15683"/>
  <c r="C18" i="15683"/>
  <c r="D18" i="15683"/>
  <c r="E18" i="15683"/>
  <c r="F18" i="15683"/>
  <c r="G18" i="15683"/>
  <c r="AC21" i="18"/>
  <c r="J21" i="18"/>
  <c r="L21" i="18"/>
  <c r="N21" i="18"/>
  <c r="R21" i="18"/>
  <c r="U21" i="18"/>
  <c r="V21" i="18"/>
  <c r="W21" i="18"/>
  <c r="Z21" i="18"/>
  <c r="AK21" i="18"/>
  <c r="AL21" i="18"/>
  <c r="C9" i="18"/>
  <c r="B34" i="18"/>
  <c r="K8" i="18"/>
  <c r="J8" i="18"/>
  <c r="H176" i="18"/>
  <c r="I8" i="18"/>
  <c r="H8" i="18"/>
  <c r="H174" i="18"/>
  <c r="G8" i="18"/>
  <c r="F8" i="18"/>
  <c r="E8" i="18"/>
  <c r="D8" i="18"/>
  <c r="B177" i="18"/>
  <c r="B171" i="18"/>
  <c r="K9" i="18"/>
  <c r="I9" i="18"/>
  <c r="H9" i="18"/>
  <c r="H185" i="18"/>
  <c r="B185" i="18"/>
  <c r="L8" i="18"/>
  <c r="B136" i="18"/>
  <c r="H162" i="18"/>
  <c r="H160" i="18"/>
  <c r="B162" i="18"/>
  <c r="B160" i="18"/>
  <c r="B158" i="18"/>
  <c r="H148" i="18"/>
  <c r="H146" i="18"/>
  <c r="H144" i="18"/>
  <c r="B148" i="18"/>
  <c r="B146" i="18"/>
  <c r="H134" i="18"/>
  <c r="H132" i="18"/>
  <c r="B135" i="18"/>
  <c r="AF81" i="18"/>
  <c r="AF83" i="18"/>
  <c r="J88" i="18"/>
  <c r="L9" i="18"/>
  <c r="AF21" i="18"/>
  <c r="AE65" i="18"/>
  <c r="AA65" i="18"/>
  <c r="W65" i="18"/>
  <c r="M55" i="18"/>
  <c r="O55" i="18"/>
  <c r="I55" i="18"/>
  <c r="K22" i="18"/>
  <c r="K23" i="18"/>
  <c r="K24" i="18"/>
  <c r="K25" i="18"/>
  <c r="K26" i="18"/>
  <c r="AE44" i="18"/>
  <c r="AA44" i="18"/>
  <c r="AA32" i="18"/>
  <c r="AE32" i="18"/>
  <c r="AF19" i="18"/>
  <c r="AB19" i="18"/>
  <c r="AI26" i="18"/>
  <c r="AI25" i="18"/>
  <c r="AI24" i="18"/>
  <c r="AI23" i="18"/>
  <c r="AI22" i="18"/>
  <c r="AE26" i="18"/>
  <c r="AE25" i="18"/>
  <c r="AE24" i="18"/>
  <c r="AE23" i="18"/>
  <c r="AE22" i="18"/>
  <c r="W8" i="18"/>
  <c r="V8" i="18"/>
  <c r="C32" i="18"/>
  <c r="D19" i="18"/>
  <c r="X8" i="18"/>
  <c r="U8" i="18"/>
  <c r="T8" i="18"/>
  <c r="S8" i="18"/>
  <c r="R8" i="18"/>
  <c r="Q8" i="18"/>
  <c r="T155" i="18"/>
  <c r="N155" i="18"/>
  <c r="C21" i="18"/>
  <c r="C22" i="18"/>
  <c r="C23" i="18"/>
  <c r="C24" i="18"/>
  <c r="C25" i="18"/>
  <c r="C26" i="18"/>
  <c r="I247" i="18"/>
  <c r="J247" i="18"/>
  <c r="K247" i="18"/>
  <c r="L247" i="18"/>
  <c r="C247" i="18"/>
  <c r="D247" i="18"/>
  <c r="E247" i="18"/>
  <c r="F247" i="18"/>
  <c r="F9" i="18"/>
  <c r="AI77" i="18"/>
  <c r="W77" i="18"/>
  <c r="S77" i="18"/>
  <c r="O77" i="18"/>
  <c r="K77" i="18"/>
  <c r="G77" i="18"/>
  <c r="AI65" i="18"/>
  <c r="S65" i="18"/>
  <c r="O65" i="18"/>
  <c r="K65" i="18"/>
  <c r="G65" i="18"/>
  <c r="AI44" i="18"/>
  <c r="W44" i="18"/>
  <c r="S44" i="18"/>
  <c r="O44" i="18"/>
  <c r="K44" i="18"/>
  <c r="G44" i="18"/>
  <c r="AI32" i="18"/>
  <c r="W32" i="18"/>
  <c r="S32" i="18"/>
  <c r="O32" i="18"/>
  <c r="K32" i="18"/>
  <c r="G32" i="18"/>
  <c r="AJ19" i="18"/>
  <c r="X19" i="18"/>
  <c r="T19" i="18"/>
  <c r="P19" i="18"/>
  <c r="L19" i="18"/>
  <c r="H19" i="18"/>
  <c r="G22" i="18"/>
  <c r="G23" i="18"/>
  <c r="G24" i="18"/>
  <c r="G25" i="18"/>
  <c r="G26" i="18"/>
  <c r="AM26" i="18"/>
  <c r="AM25" i="18"/>
  <c r="AM24" i="18"/>
  <c r="AM23" i="18"/>
  <c r="AM22" i="18"/>
  <c r="AA26" i="18"/>
  <c r="AA25" i="18"/>
  <c r="AA24" i="18"/>
  <c r="AA23" i="18"/>
  <c r="AA22" i="18"/>
  <c r="W26" i="18"/>
  <c r="S26" i="18"/>
  <c r="O26" i="18"/>
  <c r="W25" i="18"/>
  <c r="S25" i="18"/>
  <c r="O25" i="18"/>
  <c r="W24" i="18"/>
  <c r="S24" i="18"/>
  <c r="O24" i="18"/>
  <c r="W23" i="18"/>
  <c r="S23" i="18"/>
  <c r="O23" i="18"/>
  <c r="W22" i="18"/>
  <c r="S22" i="18"/>
  <c r="O22" i="18"/>
  <c r="AD21" i="15684"/>
  <c r="F21" i="15684"/>
  <c r="L21" i="15684"/>
  <c r="M21" i="15684"/>
  <c r="N21" i="15684"/>
  <c r="R21" i="15684"/>
  <c r="T21" i="15684"/>
  <c r="W21" i="15684"/>
  <c r="U21" i="15684"/>
  <c r="V21" i="15684"/>
  <c r="X21" i="15684"/>
  <c r="Z21" i="15684"/>
  <c r="Y34" i="15684"/>
  <c r="E161" i="15684"/>
  <c r="AL21" i="15684"/>
  <c r="C9" i="15684"/>
  <c r="B79" i="15684"/>
  <c r="H248" i="15684"/>
  <c r="H257" i="15684"/>
  <c r="B34" i="15684"/>
  <c r="K8" i="15684"/>
  <c r="P88" i="15684"/>
  <c r="J8" i="15684"/>
  <c r="H176" i="15684"/>
  <c r="I8" i="15684"/>
  <c r="H8" i="15684"/>
  <c r="H174" i="15684"/>
  <c r="G8" i="15684"/>
  <c r="B173" i="15684"/>
  <c r="H173" i="15684"/>
  <c r="F8" i="15684"/>
  <c r="E8" i="15684"/>
  <c r="B157" i="15684"/>
  <c r="H171" i="15684"/>
  <c r="D8" i="15684"/>
  <c r="H170" i="15684"/>
  <c r="B177" i="15684"/>
  <c r="B175" i="15684"/>
  <c r="B171" i="15684"/>
  <c r="K9" i="15684"/>
  <c r="AE34" i="15684"/>
  <c r="I9" i="15684"/>
  <c r="H9" i="15684"/>
  <c r="H190" i="15684"/>
  <c r="H188" i="15684"/>
  <c r="H186" i="15684"/>
  <c r="H184" i="15684"/>
  <c r="B190" i="15684"/>
  <c r="B188" i="15684"/>
  <c r="B186" i="15684"/>
  <c r="B184" i="15684"/>
  <c r="L8" i="15684"/>
  <c r="H162" i="15684"/>
  <c r="H160" i="15684"/>
  <c r="H156" i="15684"/>
  <c r="B161" i="15684"/>
  <c r="B159" i="15684"/>
  <c r="H145" i="15684"/>
  <c r="B148" i="15684"/>
  <c r="B142" i="15684"/>
  <c r="H134" i="15684"/>
  <c r="H128" i="15684"/>
  <c r="B135" i="15684"/>
  <c r="B129" i="15684"/>
  <c r="AF80" i="15684"/>
  <c r="AF81" i="15684"/>
  <c r="AF85" i="15684"/>
  <c r="AF82" i="15684"/>
  <c r="AF83" i="15684"/>
  <c r="E120" i="15684"/>
  <c r="AF84" i="15684"/>
  <c r="B119" i="15684"/>
  <c r="B117" i="15684"/>
  <c r="B115" i="15684"/>
  <c r="B113" i="15684"/>
  <c r="J88" i="15684"/>
  <c r="L88" i="15684"/>
  <c r="N88" i="15684"/>
  <c r="I88" i="15684"/>
  <c r="L9" i="15684"/>
  <c r="AK67" i="15684"/>
  <c r="AK79" i="15684"/>
  <c r="AF21" i="15684"/>
  <c r="AF79" i="15684"/>
  <c r="AE65" i="15684"/>
  <c r="AA65" i="15684"/>
  <c r="W65" i="15684"/>
  <c r="J55" i="15684"/>
  <c r="L55" i="15684"/>
  <c r="AK34" i="15684"/>
  <c r="K22" i="15684"/>
  <c r="K23" i="15684"/>
  <c r="K24" i="15684"/>
  <c r="K25" i="15684"/>
  <c r="K26" i="15684"/>
  <c r="AE44" i="15684"/>
  <c r="AA44" i="15684"/>
  <c r="AA32" i="15684"/>
  <c r="AE32" i="15684"/>
  <c r="AF19" i="15684"/>
  <c r="AB19" i="15684"/>
  <c r="AI26" i="15684"/>
  <c r="AI25" i="15684"/>
  <c r="AI24" i="15684"/>
  <c r="AI23" i="15684"/>
  <c r="AI22" i="15684"/>
  <c r="AE26" i="15684"/>
  <c r="AE25" i="15684"/>
  <c r="AE24" i="15684"/>
  <c r="AE23" i="15684"/>
  <c r="AE22" i="15684"/>
  <c r="W9" i="15684"/>
  <c r="T9" i="15684"/>
  <c r="W8" i="15684"/>
  <c r="V8" i="15684"/>
  <c r="C32" i="15684"/>
  <c r="D19" i="15684"/>
  <c r="X8" i="15684"/>
  <c r="U8" i="15684"/>
  <c r="T8" i="15684"/>
  <c r="S8" i="15684"/>
  <c r="R8" i="15684"/>
  <c r="Q8" i="15684"/>
  <c r="T155" i="15684"/>
  <c r="N155" i="15684"/>
  <c r="C21" i="15684"/>
  <c r="C22" i="15684"/>
  <c r="C23" i="15684"/>
  <c r="C24" i="15684"/>
  <c r="C25" i="15684"/>
  <c r="C26" i="15684"/>
  <c r="I247" i="15684"/>
  <c r="J247" i="15684"/>
  <c r="K247" i="15684"/>
  <c r="L247" i="15684"/>
  <c r="C247" i="15684"/>
  <c r="D247" i="15684"/>
  <c r="E247" i="15684"/>
  <c r="F247" i="15684"/>
  <c r="F9" i="15684"/>
  <c r="AI77" i="15684"/>
  <c r="W77" i="15684"/>
  <c r="S77" i="15684"/>
  <c r="O77" i="15684"/>
  <c r="K77" i="15684"/>
  <c r="G77" i="15684"/>
  <c r="AI65" i="15684"/>
  <c r="S65" i="15684"/>
  <c r="O65" i="15684"/>
  <c r="K65" i="15684"/>
  <c r="G65" i="15684"/>
  <c r="AI44" i="15684"/>
  <c r="W44" i="15684"/>
  <c r="S44" i="15684"/>
  <c r="O44" i="15684"/>
  <c r="K44" i="15684"/>
  <c r="G44" i="15684"/>
  <c r="AI32" i="15684"/>
  <c r="W32" i="15684"/>
  <c r="S32" i="15684"/>
  <c r="O32" i="15684"/>
  <c r="K32" i="15684"/>
  <c r="G32" i="15684"/>
  <c r="AJ19" i="15684"/>
  <c r="X19" i="15684"/>
  <c r="T19" i="15684"/>
  <c r="P19" i="15684"/>
  <c r="L19" i="15684"/>
  <c r="H19" i="15684"/>
  <c r="X9" i="15684"/>
  <c r="G22" i="15684"/>
  <c r="G23" i="15684"/>
  <c r="G24" i="15684"/>
  <c r="G25" i="15684"/>
  <c r="G26" i="15684"/>
  <c r="AM26" i="15684"/>
  <c r="AM25" i="15684"/>
  <c r="AM24" i="15684"/>
  <c r="AM23" i="15684"/>
  <c r="AM22" i="15684"/>
  <c r="AA26" i="15684"/>
  <c r="AA25" i="15684"/>
  <c r="AA24" i="15684"/>
  <c r="AA23" i="15684"/>
  <c r="AA22" i="15684"/>
  <c r="W26" i="15684"/>
  <c r="S26" i="15684"/>
  <c r="O26" i="15684"/>
  <c r="W25" i="15684"/>
  <c r="S25" i="15684"/>
  <c r="O25" i="15684"/>
  <c r="W24" i="15684"/>
  <c r="S24" i="15684"/>
  <c r="O24" i="15684"/>
  <c r="W23" i="15684"/>
  <c r="S23" i="15684"/>
  <c r="O23" i="15684"/>
  <c r="W22" i="15684"/>
  <c r="S22" i="15684"/>
  <c r="O22" i="15684"/>
  <c r="U67" i="15684"/>
  <c r="U79" i="15684"/>
  <c r="S67" i="15684"/>
  <c r="AC21" i="15685"/>
  <c r="AD21" i="15685"/>
  <c r="F21" i="15685"/>
  <c r="E67" i="15685"/>
  <c r="E79" i="15685"/>
  <c r="K248" i="15685"/>
  <c r="J21" i="15685"/>
  <c r="L21" i="15685"/>
  <c r="M21" i="15685"/>
  <c r="N21" i="15685"/>
  <c r="R21" i="15685"/>
  <c r="T21" i="15685"/>
  <c r="U21" i="15685"/>
  <c r="V21" i="15685"/>
  <c r="X21" i="15685"/>
  <c r="Z21" i="15685"/>
  <c r="AL21" i="15685"/>
  <c r="AK67" i="15685"/>
  <c r="AK79" i="15685"/>
  <c r="C9" i="15685"/>
  <c r="B79" i="15685"/>
  <c r="H248" i="15685"/>
  <c r="H257" i="15685"/>
  <c r="B34" i="15685"/>
  <c r="K8" i="15685"/>
  <c r="J8" i="15685"/>
  <c r="I8" i="15685"/>
  <c r="H8" i="15685"/>
  <c r="H132" i="15685"/>
  <c r="G8" i="15685"/>
  <c r="H173" i="15685"/>
  <c r="F8" i="15685"/>
  <c r="E8" i="15685"/>
  <c r="D8" i="15685"/>
  <c r="B173" i="15685"/>
  <c r="K9" i="15685"/>
  <c r="I9" i="15685"/>
  <c r="H9" i="15685"/>
  <c r="T34" i="15685"/>
  <c r="H187" i="15685"/>
  <c r="B187" i="15685"/>
  <c r="L8" i="15685"/>
  <c r="H159" i="15685"/>
  <c r="B162" i="15685"/>
  <c r="H148" i="15685"/>
  <c r="B145" i="15685"/>
  <c r="H131" i="15685"/>
  <c r="AF80" i="15685"/>
  <c r="AF81" i="15685"/>
  <c r="AF82" i="15685"/>
  <c r="AF83" i="15685"/>
  <c r="AF84" i="15685"/>
  <c r="AF85" i="15685"/>
  <c r="E120" i="15685"/>
  <c r="O88" i="15685"/>
  <c r="L9" i="15685"/>
  <c r="AF21" i="15685"/>
  <c r="AF79" i="15685"/>
  <c r="AE65" i="15685"/>
  <c r="AA65" i="15685"/>
  <c r="W65" i="15685"/>
  <c r="K22" i="15685"/>
  <c r="K23" i="15685"/>
  <c r="K24" i="15685"/>
  <c r="K25" i="15685"/>
  <c r="K26" i="15685"/>
  <c r="AE44" i="15685"/>
  <c r="AA44" i="15685"/>
  <c r="AA32" i="15685"/>
  <c r="AE32" i="15685"/>
  <c r="AF19" i="15685"/>
  <c r="AB19" i="15685"/>
  <c r="AI26" i="15685"/>
  <c r="AI25" i="15685"/>
  <c r="AI24" i="15685"/>
  <c r="AI23" i="15685"/>
  <c r="AI22" i="15685"/>
  <c r="AE26" i="15685"/>
  <c r="AE25" i="15685"/>
  <c r="AE24" i="15685"/>
  <c r="AE23" i="15685"/>
  <c r="AE22" i="15685"/>
  <c r="W8" i="15685"/>
  <c r="V8" i="15685"/>
  <c r="C32" i="15685"/>
  <c r="D19" i="15685"/>
  <c r="X8" i="15685"/>
  <c r="U8" i="15685"/>
  <c r="T8" i="15685"/>
  <c r="S8" i="15685"/>
  <c r="R8" i="15685"/>
  <c r="Q8" i="15685"/>
  <c r="T155" i="15685"/>
  <c r="N155" i="15685"/>
  <c r="C21" i="15685"/>
  <c r="C22" i="15685"/>
  <c r="C23" i="15685"/>
  <c r="C24" i="15685"/>
  <c r="C25" i="15685"/>
  <c r="C26" i="15685"/>
  <c r="I247" i="15685"/>
  <c r="J247" i="15685"/>
  <c r="K247" i="15685"/>
  <c r="L247" i="15685"/>
  <c r="C247" i="15685"/>
  <c r="D247" i="15685"/>
  <c r="E247" i="15685"/>
  <c r="F247" i="15685"/>
  <c r="F9" i="15685"/>
  <c r="AI77" i="15685"/>
  <c r="W77" i="15685"/>
  <c r="S77" i="15685"/>
  <c r="O77" i="15685"/>
  <c r="K77" i="15685"/>
  <c r="G77" i="15685"/>
  <c r="AI65" i="15685"/>
  <c r="S65" i="15685"/>
  <c r="O65" i="15685"/>
  <c r="K65" i="15685"/>
  <c r="G65" i="15685"/>
  <c r="AI44" i="15685"/>
  <c r="W44" i="15685"/>
  <c r="S44" i="15685"/>
  <c r="O44" i="15685"/>
  <c r="K44" i="15685"/>
  <c r="G44" i="15685"/>
  <c r="AI32" i="15685"/>
  <c r="W32" i="15685"/>
  <c r="S32" i="15685"/>
  <c r="O32" i="15685"/>
  <c r="K32" i="15685"/>
  <c r="G32" i="15685"/>
  <c r="AJ19" i="15685"/>
  <c r="X19" i="15685"/>
  <c r="T19" i="15685"/>
  <c r="P19" i="15685"/>
  <c r="L19" i="15685"/>
  <c r="H19" i="15685"/>
  <c r="G22" i="15685"/>
  <c r="G23" i="15685"/>
  <c r="G24" i="15685"/>
  <c r="G25" i="15685"/>
  <c r="G26" i="15685"/>
  <c r="AM26" i="15685"/>
  <c r="AM25" i="15685"/>
  <c r="AM24" i="15685"/>
  <c r="AM23" i="15685"/>
  <c r="AM22" i="15685"/>
  <c r="AA26" i="15685"/>
  <c r="AA25" i="15685"/>
  <c r="AA24" i="15685"/>
  <c r="AA23" i="15685"/>
  <c r="AA22" i="15685"/>
  <c r="W26" i="15685"/>
  <c r="S26" i="15685"/>
  <c r="O26" i="15685"/>
  <c r="W25" i="15685"/>
  <c r="S25" i="15685"/>
  <c r="O25" i="15685"/>
  <c r="W24" i="15685"/>
  <c r="S24" i="15685"/>
  <c r="O24" i="15685"/>
  <c r="W23" i="15685"/>
  <c r="S23" i="15685"/>
  <c r="O23" i="15685"/>
  <c r="W22" i="15685"/>
  <c r="S22" i="15685"/>
  <c r="O22" i="15685"/>
  <c r="Y67" i="15685"/>
  <c r="Y79" i="15685"/>
  <c r="L67" i="15685"/>
  <c r="H150" i="15685"/>
  <c r="AG34" i="15685"/>
  <c r="AG46" i="15685"/>
  <c r="O9" i="15685"/>
  <c r="B46" i="15685"/>
  <c r="B248" i="15685"/>
  <c r="B257" i="15685"/>
  <c r="B67" i="15685"/>
  <c r="AE67" i="15684"/>
  <c r="O9" i="15684"/>
  <c r="B46" i="15684"/>
  <c r="B248" i="15684"/>
  <c r="B257" i="15684"/>
  <c r="B67" i="15684"/>
  <c r="H164" i="18"/>
  <c r="H150" i="18"/>
  <c r="H136" i="18"/>
  <c r="B121" i="18"/>
  <c r="Q55" i="18"/>
  <c r="B164" i="18"/>
  <c r="B150" i="18"/>
  <c r="B79" i="18"/>
  <c r="H248" i="18"/>
  <c r="H257" i="18"/>
  <c r="B67" i="18"/>
  <c r="B46" i="18"/>
  <c r="B248" i="18"/>
  <c r="B257" i="18"/>
  <c r="O9" i="18"/>
  <c r="V74" i="15683"/>
  <c r="T80" i="15683"/>
  <c r="K80" i="15683"/>
  <c r="K78" i="15683"/>
  <c r="AL87" i="14"/>
  <c r="AH130" i="14"/>
  <c r="M73" i="15683"/>
  <c r="M77" i="15683"/>
  <c r="N74" i="15683"/>
  <c r="N76" i="15683"/>
  <c r="J40" i="32"/>
  <c r="J51" i="32"/>
  <c r="J57" i="32"/>
  <c r="H48" i="33"/>
  <c r="N42" i="19"/>
  <c r="M45" i="19"/>
  <c r="M42" i="19"/>
  <c r="N106" i="19"/>
  <c r="N94" i="19"/>
  <c r="N82" i="19"/>
  <c r="N58" i="19"/>
  <c r="E68" i="19"/>
  <c r="E80" i="19"/>
  <c r="E92" i="19"/>
  <c r="E104" i="19"/>
  <c r="N60" i="19"/>
  <c r="N110" i="19"/>
  <c r="N98" i="19"/>
  <c r="N86" i="19"/>
  <c r="N62" i="19"/>
  <c r="I68" i="19"/>
  <c r="I80" i="19"/>
  <c r="I92" i="19"/>
  <c r="I104" i="19"/>
  <c r="N112" i="19"/>
  <c r="N100" i="19"/>
  <c r="N88" i="19"/>
  <c r="N64" i="19"/>
  <c r="K68" i="19"/>
  <c r="K80" i="19"/>
  <c r="K92" i="19"/>
  <c r="K104" i="19"/>
  <c r="J52" i="15683"/>
  <c r="J50" i="15683"/>
  <c r="W73" i="15683"/>
  <c r="N73" i="15683"/>
  <c r="T76" i="15683"/>
  <c r="U77" i="15683"/>
  <c r="L77" i="15683"/>
  <c r="O78" i="15683"/>
  <c r="R105" i="14"/>
  <c r="W55" i="14"/>
  <c r="W81" i="14"/>
  <c r="W24" i="14"/>
  <c r="W12" i="14"/>
  <c r="W18" i="14"/>
  <c r="W30" i="14"/>
  <c r="W42" i="14"/>
  <c r="W36" i="14"/>
  <c r="W48" i="14"/>
  <c r="AQ55" i="14"/>
  <c r="AQ81" i="14"/>
  <c r="AQ24" i="14"/>
  <c r="AQ12" i="14"/>
  <c r="AQ18" i="14"/>
  <c r="AQ30" i="14"/>
  <c r="AQ42" i="14"/>
  <c r="AQ36" i="14"/>
  <c r="AQ48" i="14"/>
  <c r="AT105" i="14"/>
  <c r="AT24" i="14"/>
  <c r="AT12" i="14"/>
  <c r="AT18" i="14"/>
  <c r="AT30" i="14"/>
  <c r="AT42" i="14"/>
  <c r="AT36" i="14"/>
  <c r="AT48" i="14"/>
  <c r="AV24" i="14"/>
  <c r="AV12" i="14"/>
  <c r="AV18" i="14"/>
  <c r="AV30" i="14"/>
  <c r="AV42" i="14"/>
  <c r="AV36" i="14"/>
  <c r="AV48" i="14"/>
  <c r="AV55" i="14"/>
  <c r="AV81" i="14"/>
  <c r="AV130" i="14"/>
  <c r="AV105" i="14"/>
  <c r="O10" i="30"/>
  <c r="O75" i="15683"/>
  <c r="J63" i="32"/>
  <c r="AF80" i="18"/>
  <c r="AF82" i="18"/>
  <c r="AF84" i="18"/>
  <c r="AF79" i="18"/>
  <c r="B40" i="33"/>
  <c r="B27" i="33"/>
  <c r="B42" i="33"/>
  <c r="B29" i="33"/>
  <c r="J48" i="33"/>
  <c r="K43" i="33"/>
  <c r="N43" i="19"/>
  <c r="AB230" i="14"/>
  <c r="AB222" i="14"/>
  <c r="AB206" i="14"/>
  <c r="AB198" i="14"/>
  <c r="O254" i="14"/>
  <c r="O238" i="14"/>
  <c r="O230" i="14"/>
  <c r="O206" i="14"/>
  <c r="O190" i="14"/>
  <c r="B245" i="14"/>
  <c r="B238" i="14"/>
  <c r="B230" i="14"/>
  <c r="M5" i="14"/>
  <c r="B214" i="14"/>
  <c r="B252" i="14"/>
  <c r="O214" i="14"/>
  <c r="O246" i="14"/>
  <c r="AB190" i="14"/>
  <c r="AA228" i="14"/>
  <c r="AA220" i="14"/>
  <c r="A137" i="14"/>
  <c r="A188" i="14"/>
  <c r="A204" i="14"/>
  <c r="A196" i="14"/>
  <c r="N52" i="15683"/>
  <c r="L52" i="15683"/>
  <c r="N50" i="15683"/>
  <c r="L50" i="15683"/>
  <c r="N48" i="15683"/>
  <c r="L48" i="15683"/>
  <c r="P48" i="15683"/>
  <c r="N45" i="15683"/>
  <c r="N43" i="15683"/>
  <c r="L43" i="15683"/>
  <c r="N55" i="15683"/>
  <c r="A180" i="14"/>
  <c r="E90" i="14"/>
  <c r="B190" i="14"/>
  <c r="B198" i="14"/>
  <c r="B206" i="14"/>
  <c r="B222" i="14"/>
  <c r="O198" i="14"/>
  <c r="O222" i="14"/>
  <c r="AA204" i="14"/>
  <c r="AA196" i="14"/>
  <c r="AB214" i="14"/>
  <c r="J189" i="14"/>
  <c r="AJ213" i="14"/>
  <c r="AJ189" i="14"/>
  <c r="W245" i="14"/>
  <c r="W221" i="14"/>
  <c r="W213" i="14"/>
  <c r="W197" i="14"/>
  <c r="J251" i="14"/>
  <c r="J237" i="14"/>
  <c r="J221" i="14"/>
  <c r="J213" i="14"/>
  <c r="J205" i="14"/>
  <c r="H189" i="14"/>
  <c r="AH213" i="14"/>
  <c r="AH189" i="14"/>
  <c r="U245" i="14"/>
  <c r="U221" i="14"/>
  <c r="U213" i="14"/>
  <c r="U197" i="14"/>
  <c r="H251" i="14"/>
  <c r="H237" i="14"/>
  <c r="H221" i="14"/>
  <c r="H213" i="14"/>
  <c r="H205" i="14"/>
  <c r="F189" i="14"/>
  <c r="AF213" i="14"/>
  <c r="AF189" i="14"/>
  <c r="S245" i="14"/>
  <c r="S221" i="14"/>
  <c r="S213" i="14"/>
  <c r="S197" i="14"/>
  <c r="F251" i="14"/>
  <c r="F237" i="14"/>
  <c r="F221" i="14"/>
  <c r="F213" i="14"/>
  <c r="F205" i="14"/>
  <c r="D189" i="14"/>
  <c r="AD213" i="14"/>
  <c r="AD189" i="14"/>
  <c r="Q245" i="14"/>
  <c r="Q221" i="14"/>
  <c r="Q213" i="14"/>
  <c r="Q197" i="14"/>
  <c r="D251" i="14"/>
  <c r="D237" i="14"/>
  <c r="D221" i="14"/>
  <c r="D213" i="14"/>
  <c r="D205" i="14"/>
  <c r="J81" i="19"/>
  <c r="O87" i="19"/>
  <c r="E81" i="19"/>
  <c r="O82" i="19"/>
  <c r="K81" i="19"/>
  <c r="O88" i="19"/>
  <c r="D81" i="19"/>
  <c r="O81" i="19"/>
  <c r="J105" i="19"/>
  <c r="O111" i="19"/>
  <c r="E105" i="19"/>
  <c r="O106" i="19"/>
  <c r="K105" i="19"/>
  <c r="O112" i="19"/>
  <c r="D105" i="19"/>
  <c r="O105" i="19"/>
  <c r="I86" i="19"/>
  <c r="T86" i="19"/>
  <c r="I110" i="19"/>
  <c r="T110" i="19"/>
  <c r="K87" i="19"/>
  <c r="U88" i="19"/>
  <c r="K85" i="19"/>
  <c r="S88" i="19"/>
  <c r="J87" i="19"/>
  <c r="U87" i="19"/>
  <c r="J85" i="19"/>
  <c r="S87" i="19"/>
  <c r="G86" i="19"/>
  <c r="T84" i="19"/>
  <c r="D113" i="19"/>
  <c r="W105" i="19"/>
  <c r="E113" i="19"/>
  <c r="W106" i="19"/>
  <c r="W107" i="19"/>
  <c r="I84" i="19"/>
  <c r="R86" i="19"/>
  <c r="I82" i="19"/>
  <c r="P86" i="19"/>
  <c r="H110" i="19"/>
  <c r="T109" i="19"/>
  <c r="H86" i="19"/>
  <c r="H84" i="19"/>
  <c r="R85" i="19"/>
  <c r="G110" i="19"/>
  <c r="T108" i="19"/>
  <c r="D89" i="19"/>
  <c r="W81" i="19"/>
  <c r="E89" i="19"/>
  <c r="W82" i="19"/>
  <c r="E110" i="19"/>
  <c r="T106" i="19"/>
  <c r="E86" i="19"/>
  <c r="T82" i="19"/>
  <c r="E84" i="19"/>
  <c r="R82" i="19"/>
  <c r="E82" i="19"/>
  <c r="P82" i="19"/>
  <c r="D86" i="19"/>
  <c r="T81" i="19"/>
  <c r="S81" i="19"/>
  <c r="D11" i="30"/>
  <c r="E230" i="14"/>
  <c r="D129" i="15683"/>
  <c r="AV87" i="14"/>
  <c r="AV117" i="14"/>
  <c r="AV99" i="14"/>
  <c r="AV111" i="14"/>
  <c r="C163" i="15684"/>
  <c r="E163" i="15685"/>
  <c r="E11" i="30"/>
  <c r="F11" i="30"/>
  <c r="O94" i="30"/>
  <c r="O52" i="30"/>
  <c r="AZ117" i="15683"/>
  <c r="O73" i="30"/>
  <c r="K77" i="15683"/>
  <c r="G50" i="15683"/>
  <c r="G52" i="15683"/>
  <c r="G48" i="15683"/>
  <c r="G46" i="15683"/>
  <c r="D24" i="32"/>
  <c r="K23" i="32"/>
  <c r="W67" i="15685"/>
  <c r="D160" i="15685"/>
  <c r="W34" i="15685"/>
  <c r="W46" i="15685"/>
  <c r="L34" i="15685"/>
  <c r="L46" i="15685"/>
  <c r="Y21" i="15685"/>
  <c r="X67" i="15685"/>
  <c r="T34" i="15684"/>
  <c r="M21" i="18"/>
  <c r="K30" i="33"/>
  <c r="T21" i="18"/>
  <c r="AD21" i="18"/>
  <c r="K110" i="19"/>
  <c r="T112" i="19"/>
  <c r="G85" i="19"/>
  <c r="S84" i="19"/>
  <c r="C27" i="33"/>
  <c r="F27" i="33"/>
  <c r="G27" i="33"/>
  <c r="H82" i="19"/>
  <c r="I27" i="33"/>
  <c r="F74" i="19"/>
  <c r="F86" i="19"/>
  <c r="K12" i="33"/>
  <c r="D9" i="15684"/>
  <c r="E26" i="33"/>
  <c r="I74" i="19"/>
  <c r="Y21" i="18"/>
  <c r="K28" i="33"/>
  <c r="G87" i="19"/>
  <c r="U84" i="19"/>
  <c r="AC21" i="15684"/>
  <c r="K15" i="33"/>
  <c r="G9" i="18"/>
  <c r="E42" i="33"/>
  <c r="K42" i="33"/>
  <c r="W68" i="19"/>
  <c r="W80" i="19"/>
  <c r="W92" i="19"/>
  <c r="B163" i="15684"/>
  <c r="D88" i="19"/>
  <c r="V81" i="19"/>
  <c r="V83" i="19"/>
  <c r="H88" i="19"/>
  <c r="V85" i="19"/>
  <c r="J88" i="19"/>
  <c r="V87" i="19"/>
  <c r="D74" i="19"/>
  <c r="T69" i="19"/>
  <c r="K74" i="19"/>
  <c r="T76" i="19"/>
  <c r="D108" i="19"/>
  <c r="R105" i="19"/>
  <c r="K108" i="19"/>
  <c r="R112" i="19"/>
  <c r="D84" i="19"/>
  <c r="R81" i="19"/>
  <c r="K84" i="19"/>
  <c r="R88" i="19"/>
  <c r="C41" i="19"/>
  <c r="C49" i="19"/>
  <c r="C55" i="19"/>
  <c r="N55" i="19"/>
  <c r="T83" i="19"/>
  <c r="G130" i="14"/>
  <c r="G87" i="14"/>
  <c r="G105" i="14"/>
  <c r="H128" i="18"/>
  <c r="B142" i="18"/>
  <c r="H156" i="18"/>
  <c r="A220" i="14"/>
  <c r="O83" i="19"/>
  <c r="O107" i="19"/>
  <c r="AE77" i="15685"/>
  <c r="T87" i="14"/>
  <c r="C162" i="15685"/>
  <c r="C161" i="15685"/>
  <c r="U87" i="14"/>
  <c r="E87" i="14"/>
  <c r="E105" i="14"/>
  <c r="P24" i="14"/>
  <c r="P12" i="14"/>
  <c r="P18" i="14"/>
  <c r="P30" i="14"/>
  <c r="P42" i="14"/>
  <c r="P36" i="14"/>
  <c r="P48" i="14"/>
  <c r="P55" i="14"/>
  <c r="P81" i="14"/>
  <c r="H24" i="32"/>
  <c r="L23" i="32"/>
  <c r="U9" i="15685"/>
  <c r="I55" i="15685"/>
  <c r="P55" i="15685"/>
  <c r="N55" i="15685"/>
  <c r="L55" i="15685"/>
  <c r="J55" i="15685"/>
  <c r="P88" i="15685"/>
  <c r="N88" i="15685"/>
  <c r="L88" i="15685"/>
  <c r="J88" i="15685"/>
  <c r="B114" i="15685"/>
  <c r="B116" i="15685"/>
  <c r="B118" i="15685"/>
  <c r="B120" i="15685"/>
  <c r="B129" i="15685"/>
  <c r="B131" i="15685"/>
  <c r="B133" i="15685"/>
  <c r="B135" i="15685"/>
  <c r="H128" i="15685"/>
  <c r="B142" i="15685"/>
  <c r="B146" i="15685"/>
  <c r="H143" i="15685"/>
  <c r="H145" i="15685"/>
  <c r="H147" i="15685"/>
  <c r="H149" i="15685"/>
  <c r="B157" i="15685"/>
  <c r="B159" i="15685"/>
  <c r="B161" i="15685"/>
  <c r="B163" i="15685"/>
  <c r="H158" i="15685"/>
  <c r="H162" i="15685"/>
  <c r="B186" i="15685"/>
  <c r="B190" i="15685"/>
  <c r="H186" i="15685"/>
  <c r="H190" i="15685"/>
  <c r="Y34" i="15685"/>
  <c r="E162" i="15685"/>
  <c r="X34" i="15685"/>
  <c r="B172" i="15685"/>
  <c r="B176" i="15685"/>
  <c r="M67" i="15684"/>
  <c r="M79" i="15684"/>
  <c r="L34" i="15684"/>
  <c r="I55" i="15684"/>
  <c r="O55" i="15684"/>
  <c r="M55" i="15684"/>
  <c r="K55" i="15684"/>
  <c r="O88" i="15684"/>
  <c r="M88" i="15684"/>
  <c r="K88" i="15684"/>
  <c r="B114" i="15684"/>
  <c r="B116" i="15684"/>
  <c r="B118" i="15684"/>
  <c r="B120" i="15684"/>
  <c r="B128" i="15684"/>
  <c r="B130" i="15684"/>
  <c r="B132" i="15684"/>
  <c r="B134" i="15684"/>
  <c r="H129" i="15684"/>
  <c r="H131" i="15684"/>
  <c r="H133" i="15684"/>
  <c r="H135" i="15684"/>
  <c r="B143" i="15684"/>
  <c r="B145" i="15684"/>
  <c r="B147" i="15684"/>
  <c r="B149" i="15684"/>
  <c r="H142" i="15684"/>
  <c r="H144" i="15684"/>
  <c r="H146" i="15684"/>
  <c r="H148" i="15684"/>
  <c r="B156" i="15684"/>
  <c r="B158" i="15684"/>
  <c r="B160" i="15684"/>
  <c r="B162" i="15684"/>
  <c r="H157" i="15684"/>
  <c r="H159" i="15684"/>
  <c r="H161" i="15684"/>
  <c r="H163" i="15684"/>
  <c r="B185" i="15684"/>
  <c r="B187" i="15684"/>
  <c r="B189" i="15684"/>
  <c r="B191" i="15684"/>
  <c r="H185" i="15684"/>
  <c r="H187" i="15684"/>
  <c r="H189" i="15684"/>
  <c r="H191" i="15684"/>
  <c r="S34" i="15684"/>
  <c r="S46" i="15684"/>
  <c r="U34" i="15684"/>
  <c r="B170" i="15684"/>
  <c r="B172" i="15684"/>
  <c r="B174" i="15684"/>
  <c r="B176" i="15684"/>
  <c r="R9" i="18"/>
  <c r="J55" i="18"/>
  <c r="Q88" i="18"/>
  <c r="O88" i="18"/>
  <c r="M88" i="18"/>
  <c r="K88" i="18"/>
  <c r="B113" i="18"/>
  <c r="B115" i="18"/>
  <c r="B117" i="18"/>
  <c r="B119" i="18"/>
  <c r="B128" i="18"/>
  <c r="B130" i="18"/>
  <c r="B132" i="18"/>
  <c r="B134" i="18"/>
  <c r="H129" i="18"/>
  <c r="B143" i="18"/>
  <c r="B147" i="18"/>
  <c r="H143" i="18"/>
  <c r="B157" i="18"/>
  <c r="B161" i="18"/>
  <c r="H157" i="18"/>
  <c r="B186" i="18"/>
  <c r="B188" i="18"/>
  <c r="B190" i="18"/>
  <c r="H186" i="18"/>
  <c r="H188" i="18"/>
  <c r="H190" i="18"/>
  <c r="B172" i="18"/>
  <c r="B174" i="18"/>
  <c r="B176" i="18"/>
  <c r="J47" i="15683"/>
  <c r="J43" i="15683"/>
  <c r="K75" i="15683"/>
  <c r="M72" i="15683"/>
  <c r="E130" i="14"/>
  <c r="C105" i="14"/>
  <c r="AA87" i="14"/>
  <c r="Y24" i="14"/>
  <c r="Y12" i="14"/>
  <c r="Y18" i="14"/>
  <c r="Y30" i="14"/>
  <c r="Y42" i="14"/>
  <c r="Y36" i="14"/>
  <c r="Y48" i="14"/>
  <c r="Y81" i="14"/>
  <c r="Y87" i="14"/>
  <c r="Y117" i="14"/>
  <c r="AR130" i="14"/>
  <c r="AR24" i="14"/>
  <c r="AR12" i="14"/>
  <c r="AR18" i="14"/>
  <c r="AR30" i="14"/>
  <c r="AR42" i="14"/>
  <c r="AR36" i="14"/>
  <c r="AR48" i="14"/>
  <c r="AU24" i="14"/>
  <c r="AU12" i="14"/>
  <c r="AU18" i="14"/>
  <c r="AU30" i="14"/>
  <c r="AU42" i="14"/>
  <c r="AU36" i="14"/>
  <c r="AU48" i="14"/>
  <c r="AU55" i="14"/>
  <c r="AU81" i="14"/>
  <c r="AU105" i="14"/>
  <c r="T24" i="14"/>
  <c r="AD55" i="14"/>
  <c r="AD81" i="14"/>
  <c r="AD12" i="14"/>
  <c r="AD18" i="14"/>
  <c r="AD30" i="14"/>
  <c r="AD42" i="14"/>
  <c r="AC55" i="14"/>
  <c r="AC81" i="14"/>
  <c r="AC24" i="14"/>
  <c r="S49" i="30"/>
  <c r="V32" i="19"/>
  <c r="C42" i="19"/>
  <c r="C50" i="19"/>
  <c r="C67" i="19"/>
  <c r="N67" i="19"/>
  <c r="K46" i="32"/>
  <c r="A212" i="14"/>
  <c r="A237" i="14"/>
  <c r="N212" i="14"/>
  <c r="AK205" i="14"/>
  <c r="AK213" i="14"/>
  <c r="G189" i="14"/>
  <c r="AG229" i="14"/>
  <c r="B33" i="33"/>
  <c r="K189" i="14"/>
  <c r="AK229" i="14"/>
  <c r="C189" i="14"/>
  <c r="AC229" i="14"/>
  <c r="K82" i="19"/>
  <c r="P88" i="19"/>
  <c r="J108" i="19"/>
  <c r="R111" i="19"/>
  <c r="J84" i="19"/>
  <c r="R87" i="19"/>
  <c r="H74" i="19"/>
  <c r="T73" i="19"/>
  <c r="H85" i="19"/>
  <c r="G74" i="19"/>
  <c r="T72" i="19"/>
  <c r="E72" i="19"/>
  <c r="R70" i="19"/>
  <c r="R71" i="19"/>
  <c r="D72" i="19"/>
  <c r="R69" i="19"/>
  <c r="D82" i="19"/>
  <c r="P81" i="19"/>
  <c r="F29" i="33"/>
  <c r="G9" i="15684"/>
  <c r="G9" i="15685"/>
  <c r="Q67" i="15685"/>
  <c r="Q79" i="15685"/>
  <c r="H26" i="33"/>
  <c r="G26" i="33"/>
  <c r="D9" i="18"/>
  <c r="D9" i="15685"/>
  <c r="F26" i="33"/>
  <c r="G82" i="19"/>
  <c r="P84" i="19"/>
  <c r="D158" i="15685"/>
  <c r="AA21" i="18"/>
  <c r="W79" i="15685"/>
  <c r="D21" i="18"/>
  <c r="G21" i="18"/>
  <c r="P85" i="19"/>
  <c r="AA21" i="15685"/>
  <c r="AD36" i="14"/>
  <c r="AD48" i="14"/>
  <c r="AA99" i="14"/>
  <c r="AA117" i="14"/>
  <c r="U46" i="15684"/>
  <c r="E160" i="15684"/>
  <c r="D162" i="15685"/>
  <c r="P105" i="14"/>
  <c r="S85" i="19"/>
  <c r="AE32" i="19"/>
  <c r="C43" i="19"/>
  <c r="C51" i="19"/>
  <c r="C79" i="19"/>
  <c r="N79" i="19"/>
  <c r="AU87" i="14"/>
  <c r="AU130" i="14"/>
  <c r="AR105" i="14"/>
  <c r="C160" i="15684"/>
  <c r="V34" i="15684"/>
  <c r="Y46" i="15685"/>
  <c r="E161" i="15685"/>
  <c r="Z34" i="15685"/>
  <c r="T117" i="14"/>
  <c r="T99" i="14"/>
  <c r="T111" i="14"/>
  <c r="T93" i="14"/>
  <c r="T123" i="14"/>
  <c r="E21" i="18"/>
  <c r="E21" i="15685"/>
  <c r="G81" i="19"/>
  <c r="O84" i="19"/>
  <c r="E21" i="15684"/>
  <c r="G105" i="19"/>
  <c r="O108" i="19"/>
  <c r="D34" i="15685"/>
  <c r="D46" i="15685"/>
  <c r="D248" i="15685"/>
  <c r="H105" i="19"/>
  <c r="O109" i="19"/>
  <c r="H81" i="19"/>
  <c r="O85" i="19"/>
  <c r="Q34" i="15685"/>
  <c r="S9" i="15685"/>
  <c r="S9" i="18"/>
  <c r="E34" i="15684"/>
  <c r="E156" i="15684"/>
  <c r="E67" i="15684"/>
  <c r="E79" i="15684"/>
  <c r="K248" i="15684"/>
  <c r="D34" i="15684"/>
  <c r="P9" i="15684"/>
  <c r="I81" i="19"/>
  <c r="O86" i="19"/>
  <c r="I105" i="19"/>
  <c r="O110" i="19"/>
  <c r="G108" i="19"/>
  <c r="R108" i="19"/>
  <c r="Y99" i="14"/>
  <c r="Y111" i="14"/>
  <c r="E46" i="15684"/>
  <c r="E248" i="15684"/>
  <c r="D156" i="15685"/>
  <c r="E159" i="15685"/>
  <c r="U72" i="15683"/>
  <c r="L72" i="15683"/>
  <c r="W72" i="15683"/>
  <c r="A125" i="15683"/>
  <c r="A101" i="15683"/>
  <c r="W56" i="15683"/>
  <c r="N56" i="15683"/>
  <c r="P56" i="15683"/>
  <c r="U56" i="15683"/>
  <c r="L56" i="15683"/>
  <c r="G56" i="15683"/>
  <c r="X55" i="15683"/>
  <c r="X57" i="15683"/>
  <c r="O55" i="15683"/>
  <c r="T55" i="15683"/>
  <c r="K55" i="15683"/>
  <c r="L53" i="15683"/>
  <c r="P53" i="15683"/>
  <c r="G53" i="15683"/>
  <c r="L51" i="15683"/>
  <c r="P51" i="15683"/>
  <c r="G51" i="15683"/>
  <c r="L49" i="15683"/>
  <c r="P49" i="15683"/>
  <c r="G49" i="15683"/>
  <c r="W46" i="15683"/>
  <c r="N46" i="15683"/>
  <c r="U46" i="15683"/>
  <c r="L46" i="15683"/>
  <c r="P46" i="15683"/>
  <c r="X45" i="15683"/>
  <c r="O45" i="15683"/>
  <c r="T45" i="15683"/>
  <c r="K45" i="15683"/>
  <c r="K57" i="15683"/>
  <c r="G45" i="15683"/>
  <c r="W44" i="15683"/>
  <c r="N44" i="15683"/>
  <c r="N57" i="15683"/>
  <c r="E57" i="15683"/>
  <c r="U44" i="15683"/>
  <c r="L44" i="15683"/>
  <c r="X43" i="15683"/>
  <c r="O43" i="15683"/>
  <c r="F57" i="15683"/>
  <c r="S45" i="15683"/>
  <c r="J45" i="15683"/>
  <c r="T75" i="15683"/>
  <c r="J55" i="15683"/>
  <c r="U43" i="15683"/>
  <c r="G43" i="15683"/>
  <c r="M78" i="15683"/>
  <c r="Y51" i="15683"/>
  <c r="Y52" i="15683"/>
  <c r="J56" i="15683"/>
  <c r="Y50" i="15683"/>
  <c r="N72" i="15683"/>
  <c r="N196" i="14"/>
  <c r="H21" i="18"/>
  <c r="F82" i="19"/>
  <c r="H21" i="15685"/>
  <c r="H21" i="15684"/>
  <c r="F83" i="19"/>
  <c r="D83" i="19"/>
  <c r="Q81" i="19"/>
  <c r="J83" i="19"/>
  <c r="Q87" i="19"/>
  <c r="H83" i="19"/>
  <c r="Q85" i="19"/>
  <c r="I83" i="19"/>
  <c r="Q86" i="19"/>
  <c r="G83" i="19"/>
  <c r="Q84" i="19"/>
  <c r="K83" i="19"/>
  <c r="Q88" i="19"/>
  <c r="E83" i="19"/>
  <c r="Q82" i="19"/>
  <c r="M51" i="19"/>
  <c r="F106" i="19"/>
  <c r="E106" i="19"/>
  <c r="P106" i="19"/>
  <c r="I106" i="19"/>
  <c r="P110" i="19"/>
  <c r="D106" i="19"/>
  <c r="P105" i="19"/>
  <c r="G106" i="19"/>
  <c r="P108" i="19"/>
  <c r="H106" i="19"/>
  <c r="K106" i="19"/>
  <c r="P112" i="19"/>
  <c r="E41" i="19"/>
  <c r="E49" i="19"/>
  <c r="D41" i="19"/>
  <c r="F41" i="19"/>
  <c r="F49" i="19"/>
  <c r="H41" i="19"/>
  <c r="H49" i="19"/>
  <c r="K41" i="19"/>
  <c r="K49" i="19"/>
  <c r="G41" i="19"/>
  <c r="G49" i="19"/>
  <c r="L41" i="19"/>
  <c r="L49" i="19"/>
  <c r="I41" i="19"/>
  <c r="I49" i="19"/>
  <c r="J41" i="19"/>
  <c r="J49" i="19"/>
  <c r="N41" i="19"/>
  <c r="W57" i="15683"/>
  <c r="Y46" i="15683"/>
  <c r="AF34" i="18"/>
  <c r="AE34" i="18"/>
  <c r="AG34" i="18"/>
  <c r="AE67" i="18"/>
  <c r="W9" i="18"/>
  <c r="H177" i="18"/>
  <c r="H191" i="18"/>
  <c r="B191" i="18"/>
  <c r="P88" i="18"/>
  <c r="H135" i="18"/>
  <c r="B149" i="18"/>
  <c r="H149" i="18"/>
  <c r="B163" i="18"/>
  <c r="H163" i="18"/>
  <c r="B120" i="18"/>
  <c r="P55" i="18"/>
  <c r="AJ67" i="18"/>
  <c r="AJ79" i="18"/>
  <c r="AJ34" i="18"/>
  <c r="J51" i="15683"/>
  <c r="S42" i="15683"/>
  <c r="J42" i="15683"/>
  <c r="T74" i="15683"/>
  <c r="K74" i="15683"/>
  <c r="L67" i="18"/>
  <c r="L34" i="18"/>
  <c r="O21" i="18"/>
  <c r="AR117" i="14"/>
  <c r="AR99" i="14"/>
  <c r="AR93" i="14"/>
  <c r="AR123" i="14"/>
  <c r="AA111" i="14"/>
  <c r="AA93" i="14"/>
  <c r="AA123" i="14"/>
  <c r="T9" i="18"/>
  <c r="T34" i="18"/>
  <c r="S34" i="18"/>
  <c r="B173" i="18"/>
  <c r="H173" i="18"/>
  <c r="L88" i="18"/>
  <c r="H187" i="18"/>
  <c r="B187" i="18"/>
  <c r="H131" i="18"/>
  <c r="B145" i="18"/>
  <c r="H145" i="18"/>
  <c r="B159" i="18"/>
  <c r="H159" i="18"/>
  <c r="B131" i="18"/>
  <c r="B116" i="18"/>
  <c r="L55" i="18"/>
  <c r="S53" i="15683"/>
  <c r="J53" i="15683"/>
  <c r="S49" i="15683"/>
  <c r="J49" i="15683"/>
  <c r="U73" i="15683"/>
  <c r="L73" i="15683"/>
  <c r="O74" i="15683"/>
  <c r="X74" i="15683"/>
  <c r="M87" i="14"/>
  <c r="D130" i="14"/>
  <c r="P21" i="15684"/>
  <c r="P21" i="15685"/>
  <c r="P21" i="18"/>
  <c r="F72" i="19"/>
  <c r="F84" i="19"/>
  <c r="E44" i="19"/>
  <c r="E52" i="19"/>
  <c r="F44" i="19"/>
  <c r="F52" i="19"/>
  <c r="I44" i="19"/>
  <c r="I52" i="19"/>
  <c r="G44" i="19"/>
  <c r="G52" i="19"/>
  <c r="D44" i="19"/>
  <c r="D52" i="19"/>
  <c r="J44" i="19"/>
  <c r="J52" i="19"/>
  <c r="K44" i="19"/>
  <c r="K52" i="19"/>
  <c r="L44" i="19"/>
  <c r="L52" i="19"/>
  <c r="H44" i="19"/>
  <c r="H52" i="19"/>
  <c r="N44" i="19"/>
  <c r="M44" i="19"/>
  <c r="K13" i="33"/>
  <c r="E40" i="33"/>
  <c r="E88" i="19"/>
  <c r="V82" i="19"/>
  <c r="H89" i="19"/>
  <c r="W85" i="19"/>
  <c r="H113" i="19"/>
  <c r="AK21" i="15685"/>
  <c r="AK21" i="15684"/>
  <c r="AH21" i="15685"/>
  <c r="AI21" i="15685"/>
  <c r="AH21" i="18"/>
  <c r="AG67" i="18"/>
  <c r="AG79" i="18"/>
  <c r="AH21" i="15684"/>
  <c r="AG67" i="15684"/>
  <c r="AG79" i="15684"/>
  <c r="K88" i="19"/>
  <c r="V88" i="19"/>
  <c r="K33" i="33"/>
  <c r="AG21" i="15685"/>
  <c r="AG21" i="18"/>
  <c r="AG21" i="15684"/>
  <c r="K47" i="33"/>
  <c r="C48" i="33"/>
  <c r="G48" i="33"/>
  <c r="B223" i="14"/>
  <c r="O223" i="14"/>
  <c r="B191" i="14"/>
  <c r="O207" i="14"/>
  <c r="O191" i="14"/>
  <c r="B207" i="14"/>
  <c r="AB199" i="14"/>
  <c r="O215" i="14"/>
  <c r="AB223" i="14"/>
  <c r="B199" i="14"/>
  <c r="W5" i="14"/>
  <c r="AB207" i="14"/>
  <c r="X76" i="15683"/>
  <c r="Y93" i="14"/>
  <c r="Y123" i="14"/>
  <c r="AE79" i="15684"/>
  <c r="AH79" i="15684"/>
  <c r="W34" i="15684"/>
  <c r="W67" i="15684"/>
  <c r="U9" i="15684"/>
  <c r="Y67" i="15684"/>
  <c r="Y79" i="15684"/>
  <c r="D156" i="15684"/>
  <c r="D46" i="15684"/>
  <c r="D248" i="15684"/>
  <c r="F162" i="15685"/>
  <c r="H164" i="15684"/>
  <c r="B121" i="15684"/>
  <c r="H150" i="15684"/>
  <c r="B136" i="15684"/>
  <c r="H136" i="15684"/>
  <c r="Q88" i="15684"/>
  <c r="B164" i="15684"/>
  <c r="Q55" i="15684"/>
  <c r="B150" i="15684"/>
  <c r="Q21" i="15685"/>
  <c r="P34" i="15685"/>
  <c r="D21" i="15685"/>
  <c r="D160" i="15684"/>
  <c r="T46" i="15684"/>
  <c r="AV93" i="14"/>
  <c r="AV123" i="14"/>
  <c r="W105" i="14"/>
  <c r="W87" i="14"/>
  <c r="W130" i="14"/>
  <c r="AE77" i="15684"/>
  <c r="AE77" i="18"/>
  <c r="J30" i="14"/>
  <c r="J42" i="14"/>
  <c r="J36" i="14"/>
  <c r="J48" i="14"/>
  <c r="T74" i="19"/>
  <c r="I21" i="15685"/>
  <c r="I21" i="18"/>
  <c r="AA77" i="15684"/>
  <c r="I30" i="14"/>
  <c r="I42" i="14"/>
  <c r="I36" i="14"/>
  <c r="I48" i="14"/>
  <c r="AA77" i="18"/>
  <c r="AA77" i="15685"/>
  <c r="I21" i="15684"/>
  <c r="K21" i="15684"/>
  <c r="AF34" i="15685"/>
  <c r="W9" i="15685"/>
  <c r="AE34" i="15685"/>
  <c r="AG67" i="15685"/>
  <c r="AG79" i="15685"/>
  <c r="AE67" i="15685"/>
  <c r="H170" i="15685"/>
  <c r="B156" i="15685"/>
  <c r="H142" i="15685"/>
  <c r="B113" i="15685"/>
  <c r="I88" i="15685"/>
  <c r="B170" i="15685"/>
  <c r="H156" i="15685"/>
  <c r="B184" i="15685"/>
  <c r="H184" i="15685"/>
  <c r="H174" i="15685"/>
  <c r="B160" i="15685"/>
  <c r="H146" i="15685"/>
  <c r="B117" i="15685"/>
  <c r="M88" i="15685"/>
  <c r="M55" i="15685"/>
  <c r="B132" i="15685"/>
  <c r="H160" i="15685"/>
  <c r="B188" i="15685"/>
  <c r="H188" i="15685"/>
  <c r="B174" i="15685"/>
  <c r="N78" i="15683"/>
  <c r="W78" i="15683"/>
  <c r="U105" i="14"/>
  <c r="U130" i="14"/>
  <c r="S70" i="30"/>
  <c r="O73" i="15683"/>
  <c r="X73" i="15683"/>
  <c r="X79" i="15683"/>
  <c r="O79" i="15683"/>
  <c r="P79" i="15683"/>
  <c r="P104" i="19"/>
  <c r="C70" i="19"/>
  <c r="C82" i="19"/>
  <c r="C94" i="19"/>
  <c r="C106" i="19"/>
  <c r="P68" i="19"/>
  <c r="P56" i="19"/>
  <c r="P80" i="19"/>
  <c r="P92" i="19"/>
  <c r="T104" i="19"/>
  <c r="C74" i="19"/>
  <c r="C86" i="19"/>
  <c r="C98" i="19"/>
  <c r="C110" i="19"/>
  <c r="T68" i="19"/>
  <c r="T56" i="19"/>
  <c r="T92" i="19"/>
  <c r="T80" i="19"/>
  <c r="N105" i="19"/>
  <c r="N57" i="19"/>
  <c r="N93" i="19"/>
  <c r="N81" i="19"/>
  <c r="N69" i="19"/>
  <c r="D68" i="19"/>
  <c r="D80" i="19"/>
  <c r="D92" i="19"/>
  <c r="D104" i="19"/>
  <c r="N72" i="19"/>
  <c r="N108" i="19"/>
  <c r="G68" i="19"/>
  <c r="G80" i="19"/>
  <c r="G92" i="19"/>
  <c r="G104" i="19"/>
  <c r="N84" i="19"/>
  <c r="N96" i="19"/>
  <c r="U55" i="15683"/>
  <c r="L55" i="15683"/>
  <c r="P55" i="15683"/>
  <c r="G55" i="15683"/>
  <c r="U45" i="15683"/>
  <c r="Y45" i="15683"/>
  <c r="L45" i="15683"/>
  <c r="C57" i="15683"/>
  <c r="V44" i="15683"/>
  <c r="M44" i="15683"/>
  <c r="T43" i="15683"/>
  <c r="K43" i="15683"/>
  <c r="B57" i="15683"/>
  <c r="G58" i="15683"/>
  <c r="D67" i="18"/>
  <c r="D79" i="18"/>
  <c r="J248" i="18"/>
  <c r="G117" i="14"/>
  <c r="G99" i="14"/>
  <c r="Z67" i="15685"/>
  <c r="AE46" i="15684"/>
  <c r="AH46" i="15684"/>
  <c r="B128" i="15685"/>
  <c r="H172" i="15685"/>
  <c r="B130" i="15685"/>
  <c r="B158" i="15685"/>
  <c r="H144" i="15685"/>
  <c r="K88" i="15685"/>
  <c r="H130" i="15685"/>
  <c r="B144" i="15685"/>
  <c r="H176" i="15685"/>
  <c r="B134" i="15685"/>
  <c r="B119" i="15685"/>
  <c r="O55" i="15685"/>
  <c r="H134" i="15685"/>
  <c r="B148" i="15685"/>
  <c r="O21" i="15684"/>
  <c r="K67" i="15684"/>
  <c r="K34" i="15684"/>
  <c r="T79" i="15683"/>
  <c r="Y79" i="15683"/>
  <c r="K79" i="15683"/>
  <c r="L78" i="15683"/>
  <c r="U78" i="15683"/>
  <c r="Y78" i="15683"/>
  <c r="J105" i="14"/>
  <c r="J87" i="14"/>
  <c r="J130" i="14"/>
  <c r="T130" i="14"/>
  <c r="T105" i="14"/>
  <c r="AO55" i="14"/>
  <c r="AO81" i="14"/>
  <c r="AO24" i="14"/>
  <c r="AO12" i="14"/>
  <c r="AO18" i="14"/>
  <c r="AO30" i="14"/>
  <c r="AO42" i="14"/>
  <c r="AO36" i="14"/>
  <c r="AO48" i="14"/>
  <c r="M79" i="15683"/>
  <c r="V79" i="15683"/>
  <c r="W75" i="15683"/>
  <c r="N75" i="15683"/>
  <c r="R104" i="19"/>
  <c r="R68" i="19"/>
  <c r="R56" i="19"/>
  <c r="C72" i="19"/>
  <c r="C84" i="19"/>
  <c r="C96" i="19"/>
  <c r="C108" i="19"/>
  <c r="R92" i="19"/>
  <c r="R80" i="19"/>
  <c r="V104" i="19"/>
  <c r="V68" i="19"/>
  <c r="C76" i="19"/>
  <c r="C88" i="19"/>
  <c r="C100" i="19"/>
  <c r="C112" i="19"/>
  <c r="V56" i="19"/>
  <c r="V80" i="19"/>
  <c r="X44" i="15683"/>
  <c r="O44" i="15683"/>
  <c r="O57" i="15683"/>
  <c r="K44" i="15683"/>
  <c r="T44" i="15683"/>
  <c r="G44" i="15683"/>
  <c r="D57" i="15683"/>
  <c r="V43" i="15683"/>
  <c r="L79" i="15685"/>
  <c r="K34" i="15685"/>
  <c r="R9" i="15685"/>
  <c r="S67" i="15685"/>
  <c r="S34" i="15685"/>
  <c r="B171" i="15685"/>
  <c r="H157" i="15685"/>
  <c r="B143" i="15685"/>
  <c r="H129" i="15685"/>
  <c r="H171" i="15685"/>
  <c r="H185" i="15685"/>
  <c r="B185" i="15685"/>
  <c r="H189" i="15685"/>
  <c r="B189" i="15685"/>
  <c r="H175" i="15685"/>
  <c r="B175" i="15685"/>
  <c r="H161" i="15685"/>
  <c r="B147" i="15685"/>
  <c r="H133" i="15685"/>
  <c r="AF34" i="15684"/>
  <c r="AF46" i="15684"/>
  <c r="AF67" i="15684"/>
  <c r="AH67" i="15684"/>
  <c r="AG34" i="15684"/>
  <c r="H171" i="18"/>
  <c r="B129" i="18"/>
  <c r="B114" i="18"/>
  <c r="AL105" i="14"/>
  <c r="AL130" i="14"/>
  <c r="AA105" i="14"/>
  <c r="AA130" i="14"/>
  <c r="AJ105" i="14"/>
  <c r="AJ87" i="14"/>
  <c r="AX55" i="14"/>
  <c r="AX81" i="14"/>
  <c r="AX12" i="14"/>
  <c r="AX18" i="14"/>
  <c r="AX30" i="14"/>
  <c r="AX42" i="14"/>
  <c r="AX36" i="14"/>
  <c r="AX48" i="14"/>
  <c r="M75" i="15683"/>
  <c r="V75" i="15683"/>
  <c r="D48" i="33"/>
  <c r="F108" i="19"/>
  <c r="L108" i="19"/>
  <c r="I108" i="19"/>
  <c r="R110" i="19"/>
  <c r="H108" i="19"/>
  <c r="R109" i="19"/>
  <c r="E108" i="19"/>
  <c r="R106" i="19"/>
  <c r="R107" i="19"/>
  <c r="R113" i="19"/>
  <c r="K67" i="15685"/>
  <c r="T67" i="15685"/>
  <c r="T79" i="15685"/>
  <c r="T9" i="15685"/>
  <c r="X9" i="15685"/>
  <c r="H164" i="15685"/>
  <c r="H136" i="15685"/>
  <c r="T67" i="15684"/>
  <c r="H175" i="18"/>
  <c r="B175" i="18"/>
  <c r="B118" i="18"/>
  <c r="B133" i="18"/>
  <c r="Q105" i="14"/>
  <c r="Q87" i="14"/>
  <c r="Q130" i="14"/>
  <c r="AY87" i="14"/>
  <c r="AY117" i="14"/>
  <c r="AY105" i="14"/>
  <c r="AY130" i="14"/>
  <c r="AE55" i="14"/>
  <c r="AE81" i="14"/>
  <c r="AE24" i="14"/>
  <c r="AE12" i="14"/>
  <c r="AE18" i="14"/>
  <c r="AE30" i="14"/>
  <c r="AE42" i="14"/>
  <c r="AE36" i="14"/>
  <c r="AE48" i="14"/>
  <c r="AN55" i="14"/>
  <c r="AN81" i="14"/>
  <c r="AN12" i="14"/>
  <c r="AN18" i="14"/>
  <c r="AN30" i="14"/>
  <c r="AN42" i="14"/>
  <c r="AN36" i="14"/>
  <c r="AN48" i="14"/>
  <c r="AN24" i="14"/>
  <c r="U79" i="15683"/>
  <c r="L79" i="15683"/>
  <c r="S28" i="30"/>
  <c r="AB55" i="14"/>
  <c r="AB81" i="14"/>
  <c r="AB24" i="14"/>
  <c r="AB12" i="14"/>
  <c r="AB18" i="14"/>
  <c r="AB30" i="14"/>
  <c r="AB42" i="14"/>
  <c r="AB36" i="14"/>
  <c r="AB48" i="14"/>
  <c r="AS24" i="14"/>
  <c r="AS12" i="14"/>
  <c r="AS18" i="14"/>
  <c r="AS30" i="14"/>
  <c r="AS42" i="14"/>
  <c r="AS36" i="14"/>
  <c r="AS48" i="14"/>
  <c r="AS55" i="14"/>
  <c r="AS81" i="14"/>
  <c r="B39" i="33"/>
  <c r="B26" i="33"/>
  <c r="B131" i="15684"/>
  <c r="H143" i="15684"/>
  <c r="N24" i="14"/>
  <c r="N12" i="14"/>
  <c r="N18" i="14"/>
  <c r="N30" i="14"/>
  <c r="N42" i="14"/>
  <c r="N36" i="14"/>
  <c r="N48" i="14"/>
  <c r="N55" i="14"/>
  <c r="N81" i="14"/>
  <c r="N87" i="14"/>
  <c r="AG81" i="14"/>
  <c r="AG24" i="14"/>
  <c r="AG12" i="14"/>
  <c r="AG18" i="14"/>
  <c r="AG30" i="14"/>
  <c r="AG42" i="14"/>
  <c r="AG36" i="14"/>
  <c r="AG48" i="14"/>
  <c r="AW55" i="14"/>
  <c r="AW81" i="14"/>
  <c r="AW12" i="14"/>
  <c r="AW18" i="14"/>
  <c r="AW30" i="14"/>
  <c r="AW42" i="14"/>
  <c r="AW36" i="14"/>
  <c r="AW48" i="14"/>
  <c r="AW24" i="14"/>
  <c r="I48" i="33"/>
  <c r="BF121" i="15683"/>
  <c r="J133" i="15683"/>
  <c r="J86" i="19"/>
  <c r="T87" i="19"/>
  <c r="K86" i="19"/>
  <c r="T88" i="19"/>
  <c r="Q92" i="19"/>
  <c r="Q80" i="19"/>
  <c r="C71" i="19"/>
  <c r="C83" i="19"/>
  <c r="C95" i="19"/>
  <c r="C107" i="19"/>
  <c r="Q104" i="19"/>
  <c r="U92" i="19"/>
  <c r="U80" i="19"/>
  <c r="C75" i="19"/>
  <c r="C87" i="19"/>
  <c r="C99" i="19"/>
  <c r="C111" i="19"/>
  <c r="U104" i="19"/>
  <c r="N97" i="19"/>
  <c r="N85" i="19"/>
  <c r="N109" i="19"/>
  <c r="N61" i="19"/>
  <c r="G27" i="30"/>
  <c r="AC221" i="14"/>
  <c r="AC189" i="14"/>
  <c r="P253" i="14"/>
  <c r="AC213" i="14"/>
  <c r="P237" i="14"/>
  <c r="P229" i="14"/>
  <c r="P213" i="14"/>
  <c r="P189" i="14"/>
  <c r="C244" i="14"/>
  <c r="C221" i="14"/>
  <c r="C205" i="14"/>
  <c r="AC197" i="14"/>
  <c r="P245" i="14"/>
  <c r="P221" i="14"/>
  <c r="P197" i="14"/>
  <c r="C237" i="14"/>
  <c r="C229" i="14"/>
  <c r="C213" i="14"/>
  <c r="J89" i="19"/>
  <c r="W87" i="19"/>
  <c r="G89" i="19"/>
  <c r="W84" i="19"/>
  <c r="K89" i="19"/>
  <c r="W88" i="19"/>
  <c r="E85" i="19"/>
  <c r="S82" i="19"/>
  <c r="I85" i="19"/>
  <c r="C69" i="19"/>
  <c r="C81" i="19"/>
  <c r="C93" i="19"/>
  <c r="C105" i="19"/>
  <c r="O104" i="19"/>
  <c r="O92" i="19"/>
  <c r="O80" i="19"/>
  <c r="C73" i="19"/>
  <c r="C85" i="19"/>
  <c r="C97" i="19"/>
  <c r="C109" i="19"/>
  <c r="S104" i="19"/>
  <c r="S92" i="19"/>
  <c r="S80" i="19"/>
  <c r="W56" i="19"/>
  <c r="C77" i="19"/>
  <c r="C89" i="19"/>
  <c r="C101" i="19"/>
  <c r="C113" i="19"/>
  <c r="W104" i="19"/>
  <c r="J29" i="32"/>
  <c r="P205" i="14"/>
  <c r="AH221" i="14"/>
  <c r="U237" i="14"/>
  <c r="AH229" i="14"/>
  <c r="AH205" i="14"/>
  <c r="AH197" i="14"/>
  <c r="U229" i="14"/>
  <c r="U205" i="14"/>
  <c r="H197" i="14"/>
  <c r="D110" i="19"/>
  <c r="T105" i="19"/>
  <c r="T107" i="19"/>
  <c r="T113" i="19"/>
  <c r="J110" i="19"/>
  <c r="T111" i="19"/>
  <c r="F110" i="19"/>
  <c r="L110" i="19"/>
  <c r="AJ221" i="14"/>
  <c r="W205" i="14"/>
  <c r="W253" i="14"/>
  <c r="T253" i="14"/>
  <c r="T245" i="14"/>
  <c r="T237" i="14"/>
  <c r="I88" i="19"/>
  <c r="V86" i="19"/>
  <c r="G88" i="19"/>
  <c r="E87" i="19"/>
  <c r="U82" i="19"/>
  <c r="U83" i="19"/>
  <c r="U89" i="19"/>
  <c r="I87" i="19"/>
  <c r="U86" i="19"/>
  <c r="D87" i="19"/>
  <c r="U81" i="19"/>
  <c r="H87" i="19"/>
  <c r="H72" i="19"/>
  <c r="R73" i="19"/>
  <c r="J72" i="19"/>
  <c r="R75" i="19"/>
  <c r="K72" i="19"/>
  <c r="R76" i="19"/>
  <c r="H45" i="19"/>
  <c r="H53" i="19"/>
  <c r="J45" i="19"/>
  <c r="J53" i="19"/>
  <c r="K45" i="19"/>
  <c r="K53" i="19"/>
  <c r="G213" i="14"/>
  <c r="G237" i="14"/>
  <c r="G244" i="14"/>
  <c r="T189" i="14"/>
  <c r="T197" i="14"/>
  <c r="AJ205" i="14"/>
  <c r="E189" i="14"/>
  <c r="AE221" i="14"/>
  <c r="AE213" i="14"/>
  <c r="AE205" i="14"/>
  <c r="AE197" i="14"/>
  <c r="R229" i="14"/>
  <c r="R221" i="14"/>
  <c r="Y21" i="15684"/>
  <c r="X67" i="15684"/>
  <c r="X34" i="15684"/>
  <c r="F45" i="19"/>
  <c r="F53" i="19"/>
  <c r="D111" i="19"/>
  <c r="U105" i="19"/>
  <c r="K111" i="19"/>
  <c r="U112" i="19"/>
  <c r="H111" i="19"/>
  <c r="U109" i="19"/>
  <c r="E111" i="19"/>
  <c r="U106" i="19"/>
  <c r="E107" i="19"/>
  <c r="Q106" i="19"/>
  <c r="K107" i="19"/>
  <c r="Q112" i="19"/>
  <c r="I107" i="19"/>
  <c r="Q110" i="19"/>
  <c r="G107" i="19"/>
  <c r="Q108" i="19"/>
  <c r="U85" i="19"/>
  <c r="P78" i="15683"/>
  <c r="K79" i="15684"/>
  <c r="G93" i="14"/>
  <c r="G123" i="14"/>
  <c r="G111" i="14"/>
  <c r="AE46" i="15685"/>
  <c r="C163" i="15685"/>
  <c r="P67" i="15685"/>
  <c r="E162" i="15684"/>
  <c r="Y46" i="15684"/>
  <c r="AB208" i="14"/>
  <c r="B240" i="14"/>
  <c r="B224" i="14"/>
  <c r="AB192" i="14"/>
  <c r="B208" i="14"/>
  <c r="B232" i="14"/>
  <c r="AI21" i="18"/>
  <c r="AJ67" i="15684"/>
  <c r="AJ34" i="15684"/>
  <c r="I100" i="19"/>
  <c r="V98" i="19"/>
  <c r="D98" i="19"/>
  <c r="T93" i="19"/>
  <c r="G98" i="19"/>
  <c r="T96" i="19"/>
  <c r="K98" i="19"/>
  <c r="T100" i="19"/>
  <c r="I98" i="19"/>
  <c r="T98" i="19"/>
  <c r="D164" i="18"/>
  <c r="AJ46" i="18"/>
  <c r="E163" i="18"/>
  <c r="AG46" i="18"/>
  <c r="E60" i="19"/>
  <c r="R58" i="19"/>
  <c r="D60" i="19"/>
  <c r="R57" i="19"/>
  <c r="I60" i="19"/>
  <c r="R62" i="19"/>
  <c r="F60" i="19"/>
  <c r="L83" i="19"/>
  <c r="S86" i="19"/>
  <c r="X86" i="19"/>
  <c r="L85" i="19"/>
  <c r="AG130" i="14"/>
  <c r="AY99" i="14"/>
  <c r="T79" i="15684"/>
  <c r="AX87" i="14"/>
  <c r="AX117" i="14"/>
  <c r="AG46" i="15684"/>
  <c r="E163" i="15684"/>
  <c r="S46" i="15685"/>
  <c r="AA21" i="15684"/>
  <c r="AI21" i="15684"/>
  <c r="W46" i="15684"/>
  <c r="C161" i="15684"/>
  <c r="C162" i="15684"/>
  <c r="AF67" i="15685"/>
  <c r="AJ34" i="15685"/>
  <c r="AJ67" i="15685"/>
  <c r="AJ79" i="15685"/>
  <c r="E99" i="19"/>
  <c r="U94" i="19"/>
  <c r="J99" i="19"/>
  <c r="U99" i="19"/>
  <c r="F95" i="19"/>
  <c r="E95" i="19"/>
  <c r="Q94" i="19"/>
  <c r="K95" i="19"/>
  <c r="Q100" i="19"/>
  <c r="I95" i="19"/>
  <c r="Q98" i="19"/>
  <c r="AR111" i="14"/>
  <c r="L79" i="18"/>
  <c r="AF67" i="18"/>
  <c r="AH67" i="18"/>
  <c r="I63" i="19"/>
  <c r="U62" i="19"/>
  <c r="J63" i="19"/>
  <c r="U63" i="19"/>
  <c r="K63" i="19"/>
  <c r="U64" i="19"/>
  <c r="E63" i="19"/>
  <c r="U58" i="19"/>
  <c r="D64" i="19"/>
  <c r="V57" i="19"/>
  <c r="I64" i="19"/>
  <c r="V62" i="19"/>
  <c r="H58" i="19"/>
  <c r="P61" i="19"/>
  <c r="D32" i="14"/>
  <c r="G58" i="19"/>
  <c r="P60" i="19"/>
  <c r="D58" i="19"/>
  <c r="P57" i="19"/>
  <c r="K58" i="19"/>
  <c r="P64" i="19"/>
  <c r="I58" i="19"/>
  <c r="P62" i="19"/>
  <c r="E58" i="19"/>
  <c r="P58" i="19"/>
  <c r="F58" i="19"/>
  <c r="K21" i="18"/>
  <c r="N130" i="14"/>
  <c r="N105" i="14"/>
  <c r="S79" i="15685"/>
  <c r="C158" i="15685"/>
  <c r="K46" i="15685"/>
  <c r="P43" i="15683"/>
  <c r="AE79" i="15685"/>
  <c r="AH79" i="15685"/>
  <c r="AF46" i="15685"/>
  <c r="AH46" i="15685"/>
  <c r="W109" i="19"/>
  <c r="K40" i="33"/>
  <c r="E48" i="33"/>
  <c r="F97" i="19"/>
  <c r="I97" i="19"/>
  <c r="S98" i="19"/>
  <c r="E97" i="19"/>
  <c r="S94" i="19"/>
  <c r="F93" i="19"/>
  <c r="K93" i="19"/>
  <c r="O100" i="19"/>
  <c r="H93" i="19"/>
  <c r="O97" i="19"/>
  <c r="J93" i="19"/>
  <c r="O99" i="19"/>
  <c r="E94" i="19"/>
  <c r="P94" i="19"/>
  <c r="H94" i="19"/>
  <c r="P97" i="19"/>
  <c r="AE46" i="18"/>
  <c r="I62" i="19"/>
  <c r="T62" i="19"/>
  <c r="H37" i="14"/>
  <c r="E61" i="19"/>
  <c r="S58" i="19"/>
  <c r="G15" i="14"/>
  <c r="J61" i="19"/>
  <c r="S63" i="19"/>
  <c r="F61" i="19"/>
  <c r="H61" i="19"/>
  <c r="S61" i="19"/>
  <c r="K21" i="15685"/>
  <c r="E109" i="19"/>
  <c r="S106" i="19"/>
  <c r="J109" i="19"/>
  <c r="S111" i="19"/>
  <c r="Q117" i="14"/>
  <c r="Q99" i="14"/>
  <c r="Q111" i="14"/>
  <c r="D163" i="15684"/>
  <c r="F163" i="15684"/>
  <c r="I163" i="15684"/>
  <c r="Y44" i="15683"/>
  <c r="AO105" i="14"/>
  <c r="AO87" i="14"/>
  <c r="AO117" i="14"/>
  <c r="AO130" i="14"/>
  <c r="J99" i="14"/>
  <c r="J117" i="14"/>
  <c r="C158" i="15684"/>
  <c r="K46" i="15684"/>
  <c r="T57" i="15683"/>
  <c r="W117" i="14"/>
  <c r="W99" i="14"/>
  <c r="W111" i="14"/>
  <c r="G21" i="15685"/>
  <c r="O34" i="15684"/>
  <c r="E9" i="15685"/>
  <c r="E9" i="15684"/>
  <c r="E9" i="18"/>
  <c r="G101" i="19"/>
  <c r="W96" i="19"/>
  <c r="I101" i="19"/>
  <c r="W98" i="19"/>
  <c r="K101" i="19"/>
  <c r="W100" i="19"/>
  <c r="D101" i="19"/>
  <c r="W93" i="19"/>
  <c r="H101" i="19"/>
  <c r="W97" i="19"/>
  <c r="J101" i="19"/>
  <c r="W99" i="19"/>
  <c r="E101" i="19"/>
  <c r="W94" i="19"/>
  <c r="K96" i="19"/>
  <c r="R100" i="19"/>
  <c r="F96" i="19"/>
  <c r="S21" i="15685"/>
  <c r="O67" i="15685"/>
  <c r="O34" i="15685"/>
  <c r="C160" i="18"/>
  <c r="G57" i="15683"/>
  <c r="Q55" i="15683"/>
  <c r="AE79" i="18"/>
  <c r="AH79" i="18"/>
  <c r="E65" i="19"/>
  <c r="W58" i="19"/>
  <c r="D65" i="19"/>
  <c r="W57" i="19"/>
  <c r="K65" i="19"/>
  <c r="W64" i="19"/>
  <c r="J65" i="19"/>
  <c r="W63" i="19"/>
  <c r="H65" i="19"/>
  <c r="W61" i="19"/>
  <c r="I65" i="19"/>
  <c r="W62" i="19"/>
  <c r="G65" i="19"/>
  <c r="W60" i="19"/>
  <c r="K59" i="19"/>
  <c r="Q64" i="19"/>
  <c r="E59" i="19"/>
  <c r="Q58" i="19"/>
  <c r="G59" i="19"/>
  <c r="Q60" i="19"/>
  <c r="F59" i="19"/>
  <c r="P107" i="19"/>
  <c r="Q83" i="19"/>
  <c r="E27" i="14"/>
  <c r="K32" i="14"/>
  <c r="AO99" i="14"/>
  <c r="AO111" i="14"/>
  <c r="G43" i="14"/>
  <c r="G44" i="14"/>
  <c r="G119" i="14"/>
  <c r="G45" i="14"/>
  <c r="D33" i="14"/>
  <c r="I38" i="14"/>
  <c r="AX99" i="14"/>
  <c r="AX111" i="14"/>
  <c r="AX93" i="14"/>
  <c r="AX123" i="14"/>
  <c r="F39" i="14"/>
  <c r="P39" i="14"/>
  <c r="F38" i="14"/>
  <c r="F37" i="14"/>
  <c r="F15" i="14"/>
  <c r="F13" i="14"/>
  <c r="F14" i="14"/>
  <c r="Q89" i="19"/>
  <c r="O79" i="15685"/>
  <c r="Q9" i="15685"/>
  <c r="I34" i="15685"/>
  <c r="G34" i="15685"/>
  <c r="I67" i="15685"/>
  <c r="I79" i="15685"/>
  <c r="G67" i="15685"/>
  <c r="H34" i="15685"/>
  <c r="H67" i="15685"/>
  <c r="H79" i="15685"/>
  <c r="Q93" i="14"/>
  <c r="Q123" i="14"/>
  <c r="N117" i="14"/>
  <c r="N99" i="14"/>
  <c r="D51" i="14"/>
  <c r="AJ46" i="15685"/>
  <c r="D164" i="15685"/>
  <c r="D164" i="15684"/>
  <c r="AJ46" i="15684"/>
  <c r="K7" i="14"/>
  <c r="K8" i="14"/>
  <c r="H43" i="15683"/>
  <c r="H57" i="15683"/>
  <c r="C159" i="15685"/>
  <c r="O46" i="15685"/>
  <c r="Q9" i="15684"/>
  <c r="G67" i="15684"/>
  <c r="G79" i="15684"/>
  <c r="H67" i="15684"/>
  <c r="H79" i="15684"/>
  <c r="H34" i="15684"/>
  <c r="G34" i="15684"/>
  <c r="L163" i="15684"/>
  <c r="G14" i="14"/>
  <c r="G13" i="14"/>
  <c r="D14" i="14"/>
  <c r="I13" i="14"/>
  <c r="I14" i="14"/>
  <c r="I15" i="14"/>
  <c r="I43" i="14"/>
  <c r="I45" i="14"/>
  <c r="I44" i="14"/>
  <c r="F8" i="14"/>
  <c r="AJ79" i="15684"/>
  <c r="P46" i="15685"/>
  <c r="D159" i="15685"/>
  <c r="W95" i="19"/>
  <c r="W101" i="19"/>
  <c r="H67" i="18"/>
  <c r="H79" i="18"/>
  <c r="G34" i="18"/>
  <c r="H39" i="14"/>
  <c r="H38" i="14"/>
  <c r="D39" i="14"/>
  <c r="D37" i="14"/>
  <c r="D38" i="14"/>
  <c r="D113" i="14"/>
  <c r="D25" i="14"/>
  <c r="D26" i="14"/>
  <c r="D27" i="14"/>
  <c r="AY111" i="14"/>
  <c r="AY93" i="14"/>
  <c r="AY123" i="14"/>
  <c r="D100" i="14"/>
  <c r="F83" i="14"/>
  <c r="F198" i="14"/>
  <c r="I119" i="14"/>
  <c r="I89" i="14"/>
  <c r="G90" i="14"/>
  <c r="G230" i="14"/>
  <c r="C157" i="15684"/>
  <c r="G46" i="15684"/>
  <c r="K82" i="14"/>
  <c r="N93" i="14"/>
  <c r="N123" i="14"/>
  <c r="N111" i="14"/>
  <c r="D157" i="15685"/>
  <c r="G46" i="15685"/>
  <c r="C157" i="15685"/>
  <c r="F157" i="15685"/>
  <c r="F88" i="14"/>
  <c r="P13" i="14"/>
  <c r="Z13" i="14"/>
  <c r="F114" i="14"/>
  <c r="H113" i="14"/>
  <c r="I120" i="14"/>
  <c r="AI206" i="14"/>
  <c r="I88" i="14"/>
  <c r="G88" i="14"/>
  <c r="J163" i="15684"/>
  <c r="D126" i="14"/>
  <c r="I46" i="15685"/>
  <c r="E157" i="15685"/>
  <c r="F90" i="14"/>
  <c r="F230" i="14"/>
  <c r="P15" i="14"/>
  <c r="AO93" i="14"/>
  <c r="AO123" i="14"/>
  <c r="K107" i="14"/>
  <c r="X222" i="14"/>
  <c r="J119" i="15683"/>
  <c r="D102" i="14"/>
  <c r="D112" i="14"/>
  <c r="Q238" i="14"/>
  <c r="C108" i="15683"/>
  <c r="H114" i="14"/>
  <c r="G89" i="14"/>
  <c r="G222" i="14"/>
  <c r="F117" i="15683"/>
  <c r="G79" i="15685"/>
  <c r="J79" i="15685"/>
  <c r="J67" i="15685"/>
  <c r="F112" i="14"/>
  <c r="S238" i="14"/>
  <c r="E108" i="15683"/>
  <c r="P37" i="14"/>
  <c r="I113" i="14"/>
  <c r="D108" i="14"/>
  <c r="D101" i="14"/>
  <c r="D114" i="14"/>
  <c r="H112" i="14"/>
  <c r="U238" i="14"/>
  <c r="G108" i="15683"/>
  <c r="G46" i="18"/>
  <c r="C157" i="18"/>
  <c r="I90" i="14"/>
  <c r="F159" i="15685"/>
  <c r="K159" i="15685"/>
  <c r="K163" i="15684"/>
  <c r="F89" i="14"/>
  <c r="P14" i="14"/>
  <c r="F113" i="14"/>
  <c r="P38" i="14"/>
  <c r="D107" i="14"/>
  <c r="G120" i="14"/>
  <c r="Q222" i="14"/>
  <c r="C119" i="15683"/>
  <c r="Z37" i="14"/>
  <c r="P112" i="14"/>
  <c r="S239" i="14"/>
  <c r="Q108" i="15683"/>
  <c r="Q206" i="14"/>
  <c r="AD230" i="14"/>
  <c r="C134" i="15683"/>
  <c r="I214" i="14"/>
  <c r="H105" i="15683"/>
  <c r="AG198" i="14"/>
  <c r="F121" i="15683"/>
  <c r="S254" i="14"/>
  <c r="K190" i="14"/>
  <c r="Q198" i="14"/>
  <c r="C118" i="15683"/>
  <c r="P88" i="14"/>
  <c r="F215" i="14"/>
  <c r="Q105" i="15683"/>
  <c r="AI198" i="14"/>
  <c r="H121" i="15683"/>
  <c r="S246" i="14"/>
  <c r="E120" i="15683"/>
  <c r="AG206" i="14"/>
  <c r="F222" i="14"/>
  <c r="E117" i="15683"/>
  <c r="I230" i="14"/>
  <c r="Q254" i="14"/>
  <c r="U254" i="14"/>
  <c r="G214" i="14"/>
  <c r="F105" i="15683"/>
  <c r="F214" i="14"/>
  <c r="E105" i="15683"/>
  <c r="I222" i="14"/>
  <c r="H117" i="15683"/>
  <c r="Q190" i="14"/>
  <c r="C106" i="15683"/>
  <c r="P113" i="14"/>
  <c r="S247" i="14"/>
  <c r="Q120" i="15683"/>
  <c r="Z38" i="14"/>
  <c r="Q230" i="14"/>
  <c r="V246" i="14"/>
  <c r="H120" i="15683"/>
  <c r="U246" i="14"/>
  <c r="G120" i="15683"/>
  <c r="P114" i="14"/>
  <c r="S255" i="14"/>
  <c r="Q132" i="15683"/>
  <c r="Z39" i="14"/>
  <c r="Z114" i="14"/>
  <c r="S256" i="14"/>
  <c r="AC132" i="15683"/>
  <c r="K157" i="15685"/>
  <c r="F95" i="14"/>
  <c r="J104" i="15683"/>
  <c r="Z113" i="14"/>
  <c r="S248" i="14"/>
  <c r="AC120" i="15683"/>
  <c r="Z88" i="14"/>
  <c r="Z112" i="14"/>
  <c r="I157" i="15685"/>
  <c r="L157" i="15685"/>
  <c r="BC120" i="15683"/>
  <c r="G132" i="15683"/>
  <c r="C132" i="15683"/>
  <c r="AY120" i="15683"/>
  <c r="F133" i="15683"/>
  <c r="BB121" i="15683"/>
  <c r="J157" i="15685"/>
  <c r="AY122" i="15683"/>
  <c r="BA117" i="15683"/>
  <c r="E129" i="15683"/>
  <c r="S240" i="14"/>
  <c r="AC108" i="15683"/>
  <c r="D10" i="15683"/>
  <c r="A113" i="15683"/>
  <c r="U28" i="15683"/>
  <c r="U71" i="15683"/>
  <c r="C84" i="15683"/>
  <c r="M113" i="15683"/>
  <c r="E10" i="15683"/>
  <c r="M28" i="15683"/>
  <c r="L28" i="15683"/>
  <c r="L71" i="15683"/>
  <c r="L84" i="15683"/>
  <c r="M101" i="15683"/>
  <c r="C28" i="15683"/>
  <c r="U84" i="15683"/>
  <c r="C71" i="15683"/>
  <c r="M125" i="15683"/>
  <c r="D28" i="15683"/>
  <c r="M71" i="15683"/>
  <c r="V28" i="15683"/>
  <c r="F10" i="15683"/>
  <c r="K105" i="14"/>
  <c r="K130" i="14"/>
  <c r="K87" i="14"/>
  <c r="S87" i="14"/>
  <c r="S130" i="14"/>
  <c r="S105" i="14"/>
  <c r="AM55" i="14"/>
  <c r="AM81" i="14"/>
  <c r="AM24" i="14"/>
  <c r="AM12" i="14"/>
  <c r="AM18" i="14"/>
  <c r="AM30" i="14"/>
  <c r="AM42" i="14"/>
  <c r="AM36" i="14"/>
  <c r="AM48" i="14"/>
  <c r="C10" i="15685"/>
  <c r="A71" i="14"/>
  <c r="C10" i="15684"/>
  <c r="C10" i="18"/>
  <c r="U76" i="15683"/>
  <c r="L76" i="15683"/>
  <c r="G76" i="15683"/>
  <c r="L74" i="15683"/>
  <c r="G74" i="15683"/>
  <c r="C81" i="15683"/>
  <c r="U74" i="15683"/>
  <c r="T72" i="15683"/>
  <c r="G72" i="15683"/>
  <c r="K72" i="15683"/>
  <c r="B81" i="15683"/>
  <c r="W77" i="15683"/>
  <c r="N77" i="15683"/>
  <c r="E81" i="15683"/>
  <c r="G77" i="15683"/>
  <c r="B30" i="33"/>
  <c r="B43" i="33"/>
  <c r="K39" i="33"/>
  <c r="F48" i="33"/>
  <c r="K41" i="33"/>
  <c r="B47" i="33"/>
  <c r="B34" i="33"/>
  <c r="V71" i="15683"/>
  <c r="Y113" i="15683"/>
  <c r="V84" i="15683"/>
  <c r="F216" i="14"/>
  <c r="AC105" i="15683"/>
  <c r="M84" i="15683"/>
  <c r="D84" i="15683"/>
  <c r="AC36" i="14"/>
  <c r="AC48" i="14"/>
  <c r="AC42" i="14"/>
  <c r="Y125" i="15683"/>
  <c r="Y101" i="15683"/>
  <c r="D71" i="15683"/>
  <c r="BB117" i="15683"/>
  <c r="F129" i="15683"/>
  <c r="Q246" i="14"/>
  <c r="C120" i="15683"/>
  <c r="E116" i="15683"/>
  <c r="E115" i="15683"/>
  <c r="F245" i="14"/>
  <c r="K26" i="14"/>
  <c r="K27" i="14"/>
  <c r="K25" i="14"/>
  <c r="K43" i="14"/>
  <c r="K45" i="14"/>
  <c r="K44" i="14"/>
  <c r="K14" i="14"/>
  <c r="K13" i="14"/>
  <c r="K15" i="14"/>
  <c r="P79" i="15685"/>
  <c r="R79" i="15685"/>
  <c r="R67" i="15685"/>
  <c r="AW87" i="14"/>
  <c r="AW105" i="14"/>
  <c r="AW130" i="14"/>
  <c r="AB130" i="14"/>
  <c r="AB105" i="14"/>
  <c r="AB87" i="14"/>
  <c r="AN105" i="14"/>
  <c r="AN130" i="14"/>
  <c r="AN87" i="14"/>
  <c r="AY118" i="15683"/>
  <c r="C130" i="15683"/>
  <c r="Z14" i="14"/>
  <c r="P89" i="14"/>
  <c r="P8" i="14"/>
  <c r="F20" i="14"/>
  <c r="I118" i="14"/>
  <c r="E102" i="14"/>
  <c r="E25" i="14"/>
  <c r="E26" i="14"/>
  <c r="K37" i="14"/>
  <c r="K39" i="14"/>
  <c r="K38" i="14"/>
  <c r="K51" i="14"/>
  <c r="K49" i="14"/>
  <c r="K50" i="14"/>
  <c r="Q48" i="15683"/>
  <c r="Z52" i="15683"/>
  <c r="Z51" i="15683"/>
  <c r="Q46" i="15683"/>
  <c r="H48" i="15683"/>
  <c r="H50" i="15683"/>
  <c r="Z49" i="15683"/>
  <c r="Q52" i="15683"/>
  <c r="H53" i="15683"/>
  <c r="Q49" i="15683"/>
  <c r="Q43" i="15683"/>
  <c r="Q57" i="15683"/>
  <c r="H44" i="15683"/>
  <c r="H49" i="15683"/>
  <c r="H52" i="15683"/>
  <c r="H56" i="15683"/>
  <c r="Z44" i="15683"/>
  <c r="Z45" i="15683"/>
  <c r="H58" i="15683"/>
  <c r="Z48" i="15683"/>
  <c r="Z50" i="15683"/>
  <c r="Z53" i="15683"/>
  <c r="Q56" i="15683"/>
  <c r="Q53" i="15683"/>
  <c r="H46" i="15683"/>
  <c r="Q51" i="15683"/>
  <c r="H55" i="15683"/>
  <c r="H45" i="15683"/>
  <c r="J39" i="14"/>
  <c r="J37" i="14"/>
  <c r="J38" i="14"/>
  <c r="H129" i="15683"/>
  <c r="BD117" i="15683"/>
  <c r="Z15" i="14"/>
  <c r="P90" i="14"/>
  <c r="M57" i="15683"/>
  <c r="P44" i="15683"/>
  <c r="J159" i="15685"/>
  <c r="I159" i="15685"/>
  <c r="L159" i="15685"/>
  <c r="K83" i="14"/>
  <c r="K20" i="14"/>
  <c r="R39" i="14"/>
  <c r="R37" i="14"/>
  <c r="R38" i="14"/>
  <c r="R83" i="19"/>
  <c r="X81" i="19"/>
  <c r="AY119" i="15683"/>
  <c r="C131" i="15683"/>
  <c r="H46" i="15684"/>
  <c r="D157" i="15684"/>
  <c r="G118" i="14"/>
  <c r="J7" i="14"/>
  <c r="V59" i="19"/>
  <c r="J8" i="14"/>
  <c r="J9" i="14"/>
  <c r="L46" i="18"/>
  <c r="D158" i="18"/>
  <c r="E14" i="14"/>
  <c r="E13" i="14"/>
  <c r="F9" i="14"/>
  <c r="F7" i="14"/>
  <c r="R59" i="19"/>
  <c r="U107" i="19"/>
  <c r="AQ105" i="14"/>
  <c r="AQ130" i="14"/>
  <c r="AQ87" i="14"/>
  <c r="U9" i="18"/>
  <c r="W67" i="18"/>
  <c r="Y67" i="18"/>
  <c r="Y79" i="18"/>
  <c r="W34" i="18"/>
  <c r="Y34" i="18"/>
  <c r="X34" i="18"/>
  <c r="X67" i="18"/>
  <c r="E132" i="15683"/>
  <c r="BA120" i="15683"/>
  <c r="H133" i="15683"/>
  <c r="BD121" i="15683"/>
  <c r="D89" i="14"/>
  <c r="E50" i="14"/>
  <c r="E49" i="14"/>
  <c r="E51" i="14"/>
  <c r="J93" i="14"/>
  <c r="J123" i="14"/>
  <c r="J111" i="14"/>
  <c r="D13" i="14"/>
  <c r="D15" i="14"/>
  <c r="P59" i="19"/>
  <c r="D7" i="14"/>
  <c r="D9" i="14"/>
  <c r="D8" i="14"/>
  <c r="L57" i="15683"/>
  <c r="P45" i="15683"/>
  <c r="Q45" i="15683"/>
  <c r="AC87" i="14"/>
  <c r="AC105" i="14"/>
  <c r="AC130" i="14"/>
  <c r="W93" i="14"/>
  <c r="W123" i="14"/>
  <c r="D31" i="14"/>
  <c r="K31" i="14"/>
  <c r="K33" i="14"/>
  <c r="I34" i="18"/>
  <c r="I67" i="18"/>
  <c r="I79" i="18"/>
  <c r="Q9" i="18"/>
  <c r="G67" i="18"/>
  <c r="H34" i="18"/>
  <c r="L95" i="19"/>
  <c r="E112" i="19"/>
  <c r="V106" i="19"/>
  <c r="K112" i="19"/>
  <c r="V112" i="19"/>
  <c r="D112" i="19"/>
  <c r="V105" i="19"/>
  <c r="V107" i="19"/>
  <c r="V113" i="19"/>
  <c r="F112" i="19"/>
  <c r="I112" i="19"/>
  <c r="V110" i="19"/>
  <c r="H112" i="19"/>
  <c r="V109" i="19"/>
  <c r="J112" i="19"/>
  <c r="V111" i="19"/>
  <c r="M53" i="19"/>
  <c r="G112" i="19"/>
  <c r="V108" i="19"/>
  <c r="AS105" i="14"/>
  <c r="AS87" i="14"/>
  <c r="AS130" i="14"/>
  <c r="K79" i="15685"/>
  <c r="V57" i="15683"/>
  <c r="Y43" i="15683"/>
  <c r="D160" i="18"/>
  <c r="T46" i="18"/>
  <c r="D163" i="18"/>
  <c r="AF46" i="18"/>
  <c r="AH46" i="18"/>
  <c r="F160" i="15684"/>
  <c r="U99" i="14"/>
  <c r="U117" i="14"/>
  <c r="D50" i="14"/>
  <c r="D49" i="14"/>
  <c r="D161" i="15684"/>
  <c r="Z34" i="15684"/>
  <c r="D162" i="15684"/>
  <c r="F43" i="14"/>
  <c r="F45" i="14"/>
  <c r="F44" i="14"/>
  <c r="K162" i="15685"/>
  <c r="I162" i="15685"/>
  <c r="L162" i="15685"/>
  <c r="J162" i="15685"/>
  <c r="D100" i="19"/>
  <c r="V93" i="19"/>
  <c r="F100" i="19"/>
  <c r="E100" i="19"/>
  <c r="V94" i="19"/>
  <c r="K100" i="19"/>
  <c r="V100" i="19"/>
  <c r="H100" i="19"/>
  <c r="V97" i="19"/>
  <c r="G100" i="19"/>
  <c r="V96" i="19"/>
  <c r="J100" i="19"/>
  <c r="V99" i="19"/>
  <c r="I96" i="19"/>
  <c r="R98" i="19"/>
  <c r="H96" i="19"/>
  <c r="R97" i="19"/>
  <c r="J96" i="19"/>
  <c r="R99" i="19"/>
  <c r="G96" i="19"/>
  <c r="R96" i="19"/>
  <c r="D96" i="19"/>
  <c r="R93" i="19"/>
  <c r="R95" i="19"/>
  <c r="R101" i="19"/>
  <c r="E96" i="19"/>
  <c r="R94" i="19"/>
  <c r="AJ13" i="14"/>
  <c r="O34" i="18"/>
  <c r="O67" i="18"/>
  <c r="S21" i="18"/>
  <c r="M117" i="14"/>
  <c r="M99" i="14"/>
  <c r="Z46" i="15683"/>
  <c r="G62" i="19"/>
  <c r="T60" i="19"/>
  <c r="K62" i="19"/>
  <c r="T64" i="19"/>
  <c r="J62" i="19"/>
  <c r="T63" i="19"/>
  <c r="E62" i="19"/>
  <c r="T58" i="19"/>
  <c r="F62" i="19"/>
  <c r="L62" i="19"/>
  <c r="H62" i="19"/>
  <c r="T61" i="19"/>
  <c r="D62" i="19"/>
  <c r="T57" i="19"/>
  <c r="D59" i="19"/>
  <c r="Q57" i="19"/>
  <c r="I59" i="19"/>
  <c r="Q62" i="19"/>
  <c r="H59" i="19"/>
  <c r="Q61" i="19"/>
  <c r="J59" i="19"/>
  <c r="Q63" i="19"/>
  <c r="T71" i="19"/>
  <c r="S83" i="19"/>
  <c r="S89" i="19"/>
  <c r="T85" i="19"/>
  <c r="X85" i="19"/>
  <c r="L86" i="19"/>
  <c r="T89" i="19"/>
  <c r="U34" i="15685"/>
  <c r="U67" i="15685"/>
  <c r="M67" i="15685"/>
  <c r="M79" i="15685"/>
  <c r="O21" i="15685"/>
  <c r="M34" i="15685"/>
  <c r="C159" i="15684"/>
  <c r="O46" i="15684"/>
  <c r="G31" i="14"/>
  <c r="G32" i="14"/>
  <c r="I51" i="14"/>
  <c r="I50" i="14"/>
  <c r="F162" i="15684"/>
  <c r="AG105" i="14"/>
  <c r="AG87" i="14"/>
  <c r="AE130" i="14"/>
  <c r="AE87" i="14"/>
  <c r="AE105" i="14"/>
  <c r="V34" i="15685"/>
  <c r="C160" i="15685"/>
  <c r="Z67" i="15684"/>
  <c r="W79" i="15684"/>
  <c r="S46" i="18"/>
  <c r="AH34" i="18"/>
  <c r="C163" i="18"/>
  <c r="AU117" i="14"/>
  <c r="AU99" i="14"/>
  <c r="E67" i="18"/>
  <c r="E79" i="18"/>
  <c r="K248" i="18"/>
  <c r="D34" i="18"/>
  <c r="C34" i="18"/>
  <c r="P9" i="18"/>
  <c r="C67" i="18"/>
  <c r="E34" i="18"/>
  <c r="Q34" i="15684"/>
  <c r="Q67" i="15684"/>
  <c r="Q79" i="15684"/>
  <c r="O67" i="15684"/>
  <c r="E117" i="14"/>
  <c r="E99" i="14"/>
  <c r="X88" i="19"/>
  <c r="S79" i="15684"/>
  <c r="V79" i="15684"/>
  <c r="V67" i="15684"/>
  <c r="U67" i="18"/>
  <c r="U79" i="18"/>
  <c r="T67" i="18"/>
  <c r="T79" i="18"/>
  <c r="S67" i="18"/>
  <c r="U34" i="18"/>
  <c r="M105" i="14"/>
  <c r="M130" i="14"/>
  <c r="H105" i="14"/>
  <c r="H87" i="14"/>
  <c r="H130" i="14"/>
  <c r="I130" i="14"/>
  <c r="I87" i="14"/>
  <c r="I105" i="14"/>
  <c r="G75" i="15683"/>
  <c r="L75" i="15683"/>
  <c r="U75" i="15683"/>
  <c r="L80" i="15683"/>
  <c r="G80" i="15683"/>
  <c r="U80" i="15683"/>
  <c r="V76" i="15683"/>
  <c r="M76" i="15683"/>
  <c r="D81" i="15683"/>
  <c r="N80" i="15683"/>
  <c r="W80" i="15683"/>
  <c r="S91" i="30"/>
  <c r="X72" i="15683"/>
  <c r="O72" i="15683"/>
  <c r="F81" i="15683"/>
  <c r="X77" i="15683"/>
  <c r="O77" i="15683"/>
  <c r="H46" i="15685"/>
  <c r="J46" i="15685"/>
  <c r="J34" i="15685"/>
  <c r="I49" i="14"/>
  <c r="G33" i="14"/>
  <c r="W59" i="19"/>
  <c r="W65" i="19"/>
  <c r="K9" i="14"/>
  <c r="I67" i="15684"/>
  <c r="I34" i="15684"/>
  <c r="I39" i="14"/>
  <c r="I37" i="14"/>
  <c r="G109" i="19"/>
  <c r="S108" i="19"/>
  <c r="K109" i="19"/>
  <c r="S112" i="19"/>
  <c r="H109" i="19"/>
  <c r="S109" i="19"/>
  <c r="D109" i="19"/>
  <c r="S105" i="19"/>
  <c r="S107" i="19"/>
  <c r="F109" i="19"/>
  <c r="L109" i="19"/>
  <c r="I109" i="19"/>
  <c r="S110" i="19"/>
  <c r="X110" i="19"/>
  <c r="AX130" i="14"/>
  <c r="AX105" i="14"/>
  <c r="C67" i="15685"/>
  <c r="C34" i="15685"/>
  <c r="B254" i="14"/>
  <c r="O232" i="14"/>
  <c r="O240" i="14"/>
  <c r="AB200" i="14"/>
  <c r="O256" i="14"/>
  <c r="O208" i="14"/>
  <c r="AB224" i="14"/>
  <c r="B192" i="14"/>
  <c r="O200" i="14"/>
  <c r="AB232" i="14"/>
  <c r="O192" i="14"/>
  <c r="O216" i="14"/>
  <c r="B200" i="14"/>
  <c r="B216" i="14"/>
  <c r="O248" i="14"/>
  <c r="AB216" i="14"/>
  <c r="B247" i="14"/>
  <c r="O224" i="14"/>
  <c r="AG5" i="14"/>
  <c r="J97" i="19"/>
  <c r="S99" i="19"/>
  <c r="D97" i="19"/>
  <c r="S93" i="19"/>
  <c r="S95" i="19"/>
  <c r="K97" i="19"/>
  <c r="S100" i="19"/>
  <c r="H97" i="19"/>
  <c r="S97" i="19"/>
  <c r="G97" i="19"/>
  <c r="S96" i="19"/>
  <c r="I99" i="19"/>
  <c r="U98" i="19"/>
  <c r="D99" i="19"/>
  <c r="U93" i="19"/>
  <c r="U95" i="19"/>
  <c r="U101" i="19"/>
  <c r="K99" i="19"/>
  <c r="U100" i="19"/>
  <c r="G99" i="19"/>
  <c r="U96" i="19"/>
  <c r="H99" i="19"/>
  <c r="U97" i="19"/>
  <c r="X97" i="19"/>
  <c r="J94" i="19"/>
  <c r="P99" i="19"/>
  <c r="F94" i="19"/>
  <c r="I94" i="19"/>
  <c r="P98" i="19"/>
  <c r="G94" i="19"/>
  <c r="P96" i="19"/>
  <c r="D94" i="19"/>
  <c r="P93" i="19"/>
  <c r="P95" i="19"/>
  <c r="M52" i="19"/>
  <c r="K94" i="19"/>
  <c r="P100" i="19"/>
  <c r="X100" i="19"/>
  <c r="H64" i="19"/>
  <c r="V61" i="19"/>
  <c r="G64" i="19"/>
  <c r="V60" i="19"/>
  <c r="E64" i="19"/>
  <c r="V58" i="19"/>
  <c r="J64" i="19"/>
  <c r="V63" i="19"/>
  <c r="F64" i="19"/>
  <c r="L64" i="19"/>
  <c r="K64" i="19"/>
  <c r="V64" i="19"/>
  <c r="D49" i="19"/>
  <c r="M41" i="19"/>
  <c r="P109" i="19"/>
  <c r="X109" i="19"/>
  <c r="H51" i="15683"/>
  <c r="S9" i="15684"/>
  <c r="Q46" i="15685"/>
  <c r="R46" i="15685"/>
  <c r="R34" i="15685"/>
  <c r="D107" i="19"/>
  <c r="Q105" i="19"/>
  <c r="J107" i="19"/>
  <c r="Q111" i="19"/>
  <c r="F107" i="19"/>
  <c r="H107" i="19"/>
  <c r="Q109" i="19"/>
  <c r="G111" i="19"/>
  <c r="U108" i="19"/>
  <c r="I111" i="19"/>
  <c r="U110" i="19"/>
  <c r="F111" i="19"/>
  <c r="J111" i="19"/>
  <c r="U111" i="19"/>
  <c r="V84" i="19"/>
  <c r="V89" i="19"/>
  <c r="L88" i="19"/>
  <c r="AJ99" i="14"/>
  <c r="AJ117" i="14"/>
  <c r="N81" i="15683"/>
  <c r="F98" i="19"/>
  <c r="J98" i="19"/>
  <c r="T99" i="19"/>
  <c r="E98" i="19"/>
  <c r="T94" i="19"/>
  <c r="T95" i="19"/>
  <c r="T101" i="19"/>
  <c r="H98" i="19"/>
  <c r="T97" i="19"/>
  <c r="G61" i="19"/>
  <c r="S60" i="19"/>
  <c r="K61" i="19"/>
  <c r="S64" i="19"/>
  <c r="I61" i="19"/>
  <c r="S62" i="19"/>
  <c r="D61" i="19"/>
  <c r="S57" i="19"/>
  <c r="X106" i="19"/>
  <c r="U57" i="15683"/>
  <c r="AN32" i="19"/>
  <c r="C45" i="19"/>
  <c r="C53" i="19"/>
  <c r="C103" i="19"/>
  <c r="N103" i="19"/>
  <c r="C44" i="19"/>
  <c r="C52" i="19"/>
  <c r="C91" i="19"/>
  <c r="N91" i="19"/>
  <c r="G72" i="19"/>
  <c r="R72" i="19"/>
  <c r="R77" i="19"/>
  <c r="G84" i="19"/>
  <c r="Q21" i="15684"/>
  <c r="P67" i="15684"/>
  <c r="P79" i="15684"/>
  <c r="Q21" i="18"/>
  <c r="K29" i="33"/>
  <c r="B136" i="15685"/>
  <c r="B164" i="15685"/>
  <c r="Q88" i="15685"/>
  <c r="B121" i="15685"/>
  <c r="B150" i="15685"/>
  <c r="Q55" i="15685"/>
  <c r="S48" i="15683"/>
  <c r="S44" i="15683"/>
  <c r="T73" i="15683"/>
  <c r="K73" i="15683"/>
  <c r="G73" i="15683"/>
  <c r="V80" i="15683"/>
  <c r="M80" i="15683"/>
  <c r="X24" i="14"/>
  <c r="X12" i="14"/>
  <c r="X18" i="14"/>
  <c r="X30" i="14"/>
  <c r="X42" i="14"/>
  <c r="X36" i="14"/>
  <c r="X48" i="14"/>
  <c r="X55" i="14"/>
  <c r="X81" i="14"/>
  <c r="AK55" i="14"/>
  <c r="AK81" i="14"/>
  <c r="AK24" i="14"/>
  <c r="AK12" i="14"/>
  <c r="AK18" i="14"/>
  <c r="AK30" i="14"/>
  <c r="AK42" i="14"/>
  <c r="AK36" i="14"/>
  <c r="AK48" i="14"/>
  <c r="AH67" i="15685"/>
  <c r="AH34" i="15684"/>
  <c r="Y55" i="15683"/>
  <c r="Z55" i="15683"/>
  <c r="AH34" i="15685"/>
  <c r="D163" i="15685"/>
  <c r="D93" i="19"/>
  <c r="O93" i="19"/>
  <c r="E93" i="19"/>
  <c r="O94" i="19"/>
  <c r="I93" i="19"/>
  <c r="O98" i="19"/>
  <c r="X98" i="19"/>
  <c r="G93" i="19"/>
  <c r="O96" i="19"/>
  <c r="J95" i="19"/>
  <c r="Q99" i="19"/>
  <c r="H95" i="19"/>
  <c r="Q97" i="19"/>
  <c r="D95" i="19"/>
  <c r="Q93" i="19"/>
  <c r="Q95" i="19"/>
  <c r="Q101" i="19"/>
  <c r="G95" i="19"/>
  <c r="Q96" i="19"/>
  <c r="G63" i="19"/>
  <c r="U60" i="19"/>
  <c r="D63" i="19"/>
  <c r="U57" i="19"/>
  <c r="H63" i="19"/>
  <c r="U61" i="19"/>
  <c r="G60" i="19"/>
  <c r="K60" i="19"/>
  <c r="R64" i="19"/>
  <c r="H60" i="19"/>
  <c r="R61" i="19"/>
  <c r="J60" i="19"/>
  <c r="R63" i="19"/>
  <c r="O113" i="19"/>
  <c r="X108" i="19"/>
  <c r="AD105" i="14"/>
  <c r="AD87" i="14"/>
  <c r="AD130" i="14"/>
  <c r="V46" i="15684"/>
  <c r="D158" i="15684"/>
  <c r="L46" i="15684"/>
  <c r="O89" i="19"/>
  <c r="D21" i="15684"/>
  <c r="F105" i="19"/>
  <c r="L105" i="19"/>
  <c r="K26" i="33"/>
  <c r="F81" i="19"/>
  <c r="L81" i="19"/>
  <c r="K27" i="33"/>
  <c r="J82" i="19"/>
  <c r="J106" i="19"/>
  <c r="P111" i="19"/>
  <c r="X111" i="19"/>
  <c r="J58" i="19"/>
  <c r="X82" i="19"/>
  <c r="P83" i="19"/>
  <c r="O239" i="14"/>
  <c r="B239" i="14"/>
  <c r="O231" i="14"/>
  <c r="B231" i="14"/>
  <c r="B246" i="14"/>
  <c r="O255" i="14"/>
  <c r="B253" i="14"/>
  <c r="AB215" i="14"/>
  <c r="AB191" i="14"/>
  <c r="B215" i="14"/>
  <c r="AB231" i="14"/>
  <c r="O247" i="14"/>
  <c r="O199" i="14"/>
  <c r="AK46" i="15684"/>
  <c r="E164" i="15684"/>
  <c r="O105" i="14"/>
  <c r="O87" i="14"/>
  <c r="O130" i="14"/>
  <c r="D105" i="14"/>
  <c r="D87" i="14"/>
  <c r="Y130" i="14"/>
  <c r="Y105" i="14"/>
  <c r="P87" i="14"/>
  <c r="P130" i="14"/>
  <c r="D67" i="15684"/>
  <c r="D79" i="15684"/>
  <c r="J248" i="15684"/>
  <c r="W83" i="19"/>
  <c r="W89" i="19"/>
  <c r="H177" i="15685"/>
  <c r="H163" i="15685"/>
  <c r="B149" i="15685"/>
  <c r="B177" i="15685"/>
  <c r="B191" i="15685"/>
  <c r="H191" i="15685"/>
  <c r="H135" i="15685"/>
  <c r="M34" i="15684"/>
  <c r="R9" i="15684"/>
  <c r="L67" i="15684"/>
  <c r="M67" i="18"/>
  <c r="M79" i="18"/>
  <c r="K34" i="18"/>
  <c r="M34" i="18"/>
  <c r="K67" i="18"/>
  <c r="AF85" i="18"/>
  <c r="E120" i="18"/>
  <c r="H170" i="18"/>
  <c r="H142" i="18"/>
  <c r="I88" i="18"/>
  <c r="B156" i="18"/>
  <c r="B184" i="18"/>
  <c r="H184" i="18"/>
  <c r="B170" i="18"/>
  <c r="C87" i="14"/>
  <c r="C130" i="14"/>
  <c r="D161" i="15685"/>
  <c r="P9" i="15685"/>
  <c r="E34" i="15685"/>
  <c r="D67" i="15685"/>
  <c r="D79" i="15685"/>
  <c r="J248" i="15685"/>
  <c r="F161" i="15685"/>
  <c r="I161" i="15685"/>
  <c r="L161" i="15685"/>
  <c r="Q34" i="18"/>
  <c r="P34" i="18"/>
  <c r="P67" i="18"/>
  <c r="P79" i="18"/>
  <c r="Q67" i="18"/>
  <c r="Q79" i="18"/>
  <c r="AK34" i="15685"/>
  <c r="T46" i="15685"/>
  <c r="AK67" i="18"/>
  <c r="AK79" i="18"/>
  <c r="AK34" i="18"/>
  <c r="X9" i="18"/>
  <c r="H189" i="18"/>
  <c r="N88" i="18"/>
  <c r="H133" i="18"/>
  <c r="H147" i="18"/>
  <c r="H161" i="18"/>
  <c r="B189" i="18"/>
  <c r="N55" i="18"/>
  <c r="P50" i="15683"/>
  <c r="Q50" i="15683"/>
  <c r="Y56" i="15683"/>
  <c r="Z56" i="15683"/>
  <c r="F105" i="14"/>
  <c r="F87" i="14"/>
  <c r="F130" i="14"/>
  <c r="AL99" i="14"/>
  <c r="AL117" i="14"/>
  <c r="W21" i="15685"/>
  <c r="H172" i="15684"/>
  <c r="H158" i="15684"/>
  <c r="B144" i="15684"/>
  <c r="H130" i="15684"/>
  <c r="B146" i="15684"/>
  <c r="H132" i="15684"/>
  <c r="H172" i="18"/>
  <c r="H158" i="18"/>
  <c r="H130" i="18"/>
  <c r="K55" i="18"/>
  <c r="B144" i="18"/>
  <c r="AT130" i="14"/>
  <c r="AT87" i="14"/>
  <c r="AI55" i="14"/>
  <c r="AI81" i="14"/>
  <c r="AI24" i="14"/>
  <c r="AI12" i="14"/>
  <c r="AI18" i="14"/>
  <c r="AI30" i="14"/>
  <c r="AI42" i="14"/>
  <c r="AI36" i="14"/>
  <c r="AI48" i="14"/>
  <c r="B115" i="15685"/>
  <c r="K55" i="15685"/>
  <c r="N55" i="15684"/>
  <c r="B133" i="15684"/>
  <c r="H175" i="15684"/>
  <c r="H147" i="15684"/>
  <c r="H177" i="15684"/>
  <c r="H149" i="15684"/>
  <c r="P55" i="15684"/>
  <c r="R130" i="14"/>
  <c r="R87" i="14"/>
  <c r="AH105" i="14"/>
  <c r="AH87" i="14"/>
  <c r="Z55" i="14"/>
  <c r="Z81" i="14"/>
  <c r="Z24" i="14"/>
  <c r="Z12" i="14"/>
  <c r="Z18" i="14"/>
  <c r="Z30" i="14"/>
  <c r="Z42" i="14"/>
  <c r="Z36" i="14"/>
  <c r="Z48" i="14"/>
  <c r="R24" i="14"/>
  <c r="R12" i="14"/>
  <c r="R18" i="14"/>
  <c r="R30" i="14"/>
  <c r="R42" i="14"/>
  <c r="R36" i="14"/>
  <c r="R48" i="14"/>
  <c r="S112" i="30"/>
  <c r="J113" i="19"/>
  <c r="W111" i="19"/>
  <c r="K113" i="19"/>
  <c r="W112" i="19"/>
  <c r="G113" i="19"/>
  <c r="W108" i="19"/>
  <c r="W113" i="19"/>
  <c r="F113" i="19"/>
  <c r="L113" i="19"/>
  <c r="I113" i="19"/>
  <c r="W110" i="19"/>
  <c r="E74" i="19"/>
  <c r="T70" i="19"/>
  <c r="J74" i="19"/>
  <c r="J69" i="32"/>
  <c r="N45" i="19"/>
  <c r="E32" i="33"/>
  <c r="K18" i="33"/>
  <c r="N107" i="19"/>
  <c r="N83" i="19"/>
  <c r="N59" i="19"/>
  <c r="N95" i="19"/>
  <c r="K46" i="33"/>
  <c r="B44" i="33"/>
  <c r="B31" i="33"/>
  <c r="O68" i="19"/>
  <c r="O56" i="19"/>
  <c r="N99" i="19"/>
  <c r="N63" i="19"/>
  <c r="C24" i="32"/>
  <c r="J23" i="32"/>
  <c r="K51" i="32"/>
  <c r="X79" i="15685"/>
  <c r="Z79" i="15685"/>
  <c r="K45" i="33"/>
  <c r="N87" i="19"/>
  <c r="K197" i="14"/>
  <c r="G205" i="14"/>
  <c r="E213" i="14"/>
  <c r="E221" i="14"/>
  <c r="G229" i="14"/>
  <c r="K229" i="14"/>
  <c r="E237" i="14"/>
  <c r="D244" i="14"/>
  <c r="I244" i="14"/>
  <c r="I251" i="14"/>
  <c r="X189" i="14"/>
  <c r="X197" i="14"/>
  <c r="T213" i="14"/>
  <c r="T221" i="14"/>
  <c r="N220" i="14"/>
  <c r="V229" i="14"/>
  <c r="R237" i="14"/>
  <c r="X237" i="14"/>
  <c r="X245" i="14"/>
  <c r="R253" i="14"/>
  <c r="X253" i="14"/>
  <c r="AE189" i="14"/>
  <c r="AI197" i="14"/>
  <c r="AG213" i="14"/>
  <c r="AD221" i="14"/>
  <c r="D42" i="19"/>
  <c r="D50" i="19"/>
  <c r="F42" i="19"/>
  <c r="F50" i="19"/>
  <c r="E42" i="19"/>
  <c r="E50" i="19"/>
  <c r="E34" i="33"/>
  <c r="I205" i="14"/>
  <c r="I213" i="14"/>
  <c r="I237" i="14"/>
  <c r="E244" i="14"/>
  <c r="K251" i="14"/>
  <c r="V213" i="14"/>
  <c r="V221" i="14"/>
  <c r="AI213" i="14"/>
  <c r="AI221" i="14"/>
  <c r="I189" i="14"/>
  <c r="D197" i="14"/>
  <c r="I197" i="14"/>
  <c r="K205" i="14"/>
  <c r="K213" i="14"/>
  <c r="I221" i="14"/>
  <c r="E229" i="14"/>
  <c r="I229" i="14"/>
  <c r="K237" i="14"/>
  <c r="K244" i="14"/>
  <c r="E251" i="14"/>
  <c r="Q189" i="14"/>
  <c r="V189" i="14"/>
  <c r="R197" i="14"/>
  <c r="V205" i="14"/>
  <c r="X213" i="14"/>
  <c r="X221" i="14"/>
  <c r="X229" i="14"/>
  <c r="N236" i="14"/>
  <c r="V237" i="14"/>
  <c r="R245" i="14"/>
  <c r="N244" i="14"/>
  <c r="AI189" i="14"/>
  <c r="AK197" i="14"/>
  <c r="AI205" i="14"/>
  <c r="L42" i="19"/>
  <c r="L50" i="19"/>
  <c r="K42" i="19"/>
  <c r="K50" i="19"/>
  <c r="J42" i="19"/>
  <c r="J50" i="19"/>
  <c r="H42" i="19"/>
  <c r="H50" i="19"/>
  <c r="F75" i="19"/>
  <c r="H75" i="19"/>
  <c r="U73" i="19"/>
  <c r="K75" i="19"/>
  <c r="U76" i="19"/>
  <c r="E75" i="19"/>
  <c r="U70" i="19"/>
  <c r="I75" i="19"/>
  <c r="U74" i="19"/>
  <c r="S38" i="14"/>
  <c r="D75" i="19"/>
  <c r="U69" i="19"/>
  <c r="U71" i="19"/>
  <c r="U77" i="19"/>
  <c r="G75" i="19"/>
  <c r="U72" i="19"/>
  <c r="J75" i="19"/>
  <c r="U75" i="19"/>
  <c r="AT99" i="14"/>
  <c r="AT117" i="14"/>
  <c r="J161" i="15685"/>
  <c r="D165" i="15685"/>
  <c r="G21" i="15684"/>
  <c r="C67" i="15684"/>
  <c r="Y73" i="15683"/>
  <c r="R84" i="19"/>
  <c r="X84" i="19"/>
  <c r="L84" i="19"/>
  <c r="K161" i="15685"/>
  <c r="X79" i="15684"/>
  <c r="E111" i="14"/>
  <c r="E93" i="14"/>
  <c r="E123" i="14"/>
  <c r="O79" i="15684"/>
  <c r="R79" i="15684"/>
  <c r="R67" i="15684"/>
  <c r="C79" i="18"/>
  <c r="F67" i="18"/>
  <c r="Z79" i="15684"/>
  <c r="U111" i="14"/>
  <c r="U93" i="14"/>
  <c r="U123" i="14"/>
  <c r="AS117" i="14"/>
  <c r="AS99" i="14"/>
  <c r="D82" i="14"/>
  <c r="D19" i="14"/>
  <c r="N7" i="14"/>
  <c r="L61" i="19"/>
  <c r="D162" i="18"/>
  <c r="D161" i="18"/>
  <c r="X46" i="18"/>
  <c r="AB39" i="14"/>
  <c r="R114" i="14"/>
  <c r="U50" i="14"/>
  <c r="K125" i="14"/>
  <c r="K114" i="14"/>
  <c r="U45" i="14"/>
  <c r="K120" i="14"/>
  <c r="Y72" i="15683"/>
  <c r="T81" i="15683"/>
  <c r="P76" i="15683"/>
  <c r="C11" i="18"/>
  <c r="A72" i="14"/>
  <c r="C11" i="15684"/>
  <c r="C11" i="15685"/>
  <c r="K117" i="14"/>
  <c r="K99" i="14"/>
  <c r="F89" i="19"/>
  <c r="L89" i="19"/>
  <c r="AJ21" i="18"/>
  <c r="AJ21" i="15684"/>
  <c r="AJ21" i="15685"/>
  <c r="F65" i="19"/>
  <c r="L65" i="19"/>
  <c r="F101" i="19"/>
  <c r="L101" i="19"/>
  <c r="N34" i="18"/>
  <c r="C158" i="18"/>
  <c r="K46" i="18"/>
  <c r="O99" i="14"/>
  <c r="O117" i="14"/>
  <c r="P63" i="19"/>
  <c r="L58" i="19"/>
  <c r="R60" i="19"/>
  <c r="R65" i="19"/>
  <c r="L60" i="19"/>
  <c r="X94" i="19"/>
  <c r="Y58" i="15683"/>
  <c r="L111" i="19"/>
  <c r="E157" i="15684"/>
  <c r="I46" i="15684"/>
  <c r="J46" i="15684"/>
  <c r="H99" i="14"/>
  <c r="H117" i="14"/>
  <c r="AE99" i="14"/>
  <c r="AE117" i="14"/>
  <c r="K162" i="15684"/>
  <c r="I162" i="15684"/>
  <c r="L162" i="15684"/>
  <c r="U79" i="15685"/>
  <c r="V79" i="15685"/>
  <c r="V67" i="15685"/>
  <c r="Q59" i="19"/>
  <c r="Q65" i="19"/>
  <c r="E8" i="14"/>
  <c r="E7" i="14"/>
  <c r="E9" i="14"/>
  <c r="J160" i="15684"/>
  <c r="K160" i="15684"/>
  <c r="I46" i="18"/>
  <c r="E157" i="18"/>
  <c r="L59" i="19"/>
  <c r="E125" i="14"/>
  <c r="J82" i="14"/>
  <c r="K57" i="14"/>
  <c r="F231" i="14"/>
  <c r="Q129" i="15683"/>
  <c r="K112" i="14"/>
  <c r="R206" i="14"/>
  <c r="AB99" i="14"/>
  <c r="AB117" i="14"/>
  <c r="K19" i="14"/>
  <c r="K56" i="14"/>
  <c r="K88" i="14"/>
  <c r="P74" i="15683"/>
  <c r="Y76" i="15683"/>
  <c r="B35" i="15685"/>
  <c r="B102" i="15685"/>
  <c r="B80" i="15685"/>
  <c r="H249" i="15685"/>
  <c r="H258" i="15685"/>
  <c r="B56" i="15685"/>
  <c r="B47" i="15685"/>
  <c r="B249" i="15685"/>
  <c r="B258" i="15685"/>
  <c r="B89" i="15685"/>
  <c r="O10" i="15685"/>
  <c r="B68" i="15685"/>
  <c r="H56" i="15685"/>
  <c r="H89" i="15685"/>
  <c r="E77" i="19"/>
  <c r="W70" i="19"/>
  <c r="U14" i="14"/>
  <c r="J77" i="19"/>
  <c r="W75" i="19"/>
  <c r="D77" i="19"/>
  <c r="W69" i="19"/>
  <c r="F77" i="19"/>
  <c r="I77" i="19"/>
  <c r="W74" i="19"/>
  <c r="U39" i="14"/>
  <c r="H77" i="19"/>
  <c r="W73" i="19"/>
  <c r="U32" i="14"/>
  <c r="K77" i="19"/>
  <c r="W76" i="19"/>
  <c r="G77" i="19"/>
  <c r="W72" i="19"/>
  <c r="U25" i="14"/>
  <c r="H70" i="19"/>
  <c r="P73" i="19"/>
  <c r="J70" i="19"/>
  <c r="P75" i="19"/>
  <c r="K70" i="19"/>
  <c r="P76" i="19"/>
  <c r="N51" i="14"/>
  <c r="D70" i="19"/>
  <c r="P69" i="19"/>
  <c r="N8" i="14"/>
  <c r="E70" i="19"/>
  <c r="P70" i="19"/>
  <c r="N14" i="14"/>
  <c r="F70" i="19"/>
  <c r="G70" i="19"/>
  <c r="P72" i="19"/>
  <c r="I70" i="19"/>
  <c r="P74" i="19"/>
  <c r="AB21" i="18"/>
  <c r="AE21" i="18"/>
  <c r="AB21" i="15685"/>
  <c r="AE21" i="15685"/>
  <c r="AB21" i="15684"/>
  <c r="AE21" i="15684"/>
  <c r="K32" i="33"/>
  <c r="F87" i="19"/>
  <c r="L87" i="19"/>
  <c r="R99" i="14"/>
  <c r="R117" i="14"/>
  <c r="E164" i="18"/>
  <c r="AK46" i="18"/>
  <c r="AK46" i="15685"/>
  <c r="E164" i="15685"/>
  <c r="P46" i="18"/>
  <c r="D159" i="18"/>
  <c r="E156" i="15685"/>
  <c r="E46" i="15685"/>
  <c r="E248" i="15685"/>
  <c r="C99" i="14"/>
  <c r="C117" i="14"/>
  <c r="P77" i="15683"/>
  <c r="P117" i="14"/>
  <c r="P99" i="14"/>
  <c r="D99" i="14"/>
  <c r="D117" i="14"/>
  <c r="AD99" i="14"/>
  <c r="AD111" i="14"/>
  <c r="AD93" i="14"/>
  <c r="AD123" i="14"/>
  <c r="AD117" i="14"/>
  <c r="F63" i="19"/>
  <c r="L63" i="19"/>
  <c r="S21" i="15684"/>
  <c r="O95" i="19"/>
  <c r="X93" i="19"/>
  <c r="X105" i="14"/>
  <c r="X130" i="14"/>
  <c r="X87" i="14"/>
  <c r="G26" i="14"/>
  <c r="G25" i="14"/>
  <c r="G27" i="14"/>
  <c r="L98" i="19"/>
  <c r="L107" i="19"/>
  <c r="D57" i="19"/>
  <c r="O57" i="19"/>
  <c r="G57" i="19"/>
  <c r="O60" i="19"/>
  <c r="H57" i="19"/>
  <c r="O61" i="19"/>
  <c r="E57" i="19"/>
  <c r="O58" i="19"/>
  <c r="K57" i="19"/>
  <c r="O64" i="19"/>
  <c r="M49" i="19"/>
  <c r="F57" i="19"/>
  <c r="L57" i="19"/>
  <c r="L66" i="19"/>
  <c r="J57" i="19"/>
  <c r="O63" i="19"/>
  <c r="I57" i="19"/>
  <c r="O62" i="19"/>
  <c r="J15" i="14"/>
  <c r="J21" i="14"/>
  <c r="J58" i="14"/>
  <c r="J13" i="14"/>
  <c r="J14" i="14"/>
  <c r="L94" i="19"/>
  <c r="F99" i="19"/>
  <c r="L99" i="19"/>
  <c r="C156" i="15685"/>
  <c r="C46" i="15685"/>
  <c r="F34" i="15685"/>
  <c r="M81" i="15683"/>
  <c r="I112" i="14"/>
  <c r="S37" i="14"/>
  <c r="J67" i="15684"/>
  <c r="I79" i="15684"/>
  <c r="J79" i="15684"/>
  <c r="S49" i="14"/>
  <c r="I124" i="14"/>
  <c r="V81" i="15683"/>
  <c r="Y75" i="15683"/>
  <c r="I99" i="14"/>
  <c r="I117" i="14"/>
  <c r="V67" i="18"/>
  <c r="S79" i="18"/>
  <c r="V79" i="18"/>
  <c r="P34" i="15684"/>
  <c r="E159" i="15684"/>
  <c r="Q46" i="15684"/>
  <c r="C156" i="18"/>
  <c r="C46" i="18"/>
  <c r="F34" i="18"/>
  <c r="AU93" i="14"/>
  <c r="AU123" i="14"/>
  <c r="AU111" i="14"/>
  <c r="I125" i="14"/>
  <c r="S50" i="14"/>
  <c r="G106" i="14"/>
  <c r="E158" i="15685"/>
  <c r="N34" i="15685"/>
  <c r="M46" i="15685"/>
  <c r="N46" i="15685"/>
  <c r="E160" i="15685"/>
  <c r="U46" i="15685"/>
  <c r="V46" i="15685"/>
  <c r="E43" i="14"/>
  <c r="E44" i="14"/>
  <c r="E45" i="14"/>
  <c r="H9" i="14"/>
  <c r="H7" i="14"/>
  <c r="H8" i="14"/>
  <c r="T59" i="19"/>
  <c r="T65" i="19"/>
  <c r="H44" i="14"/>
  <c r="H43" i="14"/>
  <c r="H45" i="14"/>
  <c r="M111" i="14"/>
  <c r="M93" i="14"/>
  <c r="M123" i="14"/>
  <c r="O46" i="18"/>
  <c r="R46" i="18"/>
  <c r="C159" i="18"/>
  <c r="R34" i="18"/>
  <c r="L100" i="19"/>
  <c r="X46" i="15684"/>
  <c r="Z46" i="15684"/>
  <c r="D124" i="14"/>
  <c r="N49" i="14"/>
  <c r="I160" i="15684"/>
  <c r="L160" i="15684"/>
  <c r="J163" i="18"/>
  <c r="L72" i="19"/>
  <c r="N79" i="15685"/>
  <c r="G79" i="18"/>
  <c r="J79" i="18"/>
  <c r="J67" i="18"/>
  <c r="L96" i="19"/>
  <c r="D106" i="14"/>
  <c r="AC117" i="14"/>
  <c r="AC99" i="14"/>
  <c r="AC111" i="14"/>
  <c r="AC93" i="14"/>
  <c r="AC123" i="14"/>
  <c r="D20" i="14"/>
  <c r="D83" i="14"/>
  <c r="D90" i="14"/>
  <c r="C162" i="18"/>
  <c r="W46" i="18"/>
  <c r="C161" i="18"/>
  <c r="Z34" i="18"/>
  <c r="AQ99" i="14"/>
  <c r="AQ117" i="14"/>
  <c r="E88" i="14"/>
  <c r="J84" i="14"/>
  <c r="L93" i="19"/>
  <c r="L102" i="19"/>
  <c r="M102" i="19"/>
  <c r="AB38" i="14"/>
  <c r="R113" i="14"/>
  <c r="K198" i="14"/>
  <c r="Q44" i="15683"/>
  <c r="P57" i="15683"/>
  <c r="AJ15" i="14"/>
  <c r="Z90" i="14"/>
  <c r="F232" i="14"/>
  <c r="AC129" i="15683"/>
  <c r="T37" i="14"/>
  <c r="J112" i="14"/>
  <c r="U51" i="14"/>
  <c r="K126" i="14"/>
  <c r="E101" i="14"/>
  <c r="F223" i="14"/>
  <c r="Q117" i="15683"/>
  <c r="AN117" i="14"/>
  <c r="AN99" i="14"/>
  <c r="AW99" i="14"/>
  <c r="AW111" i="14"/>
  <c r="AW117" i="14"/>
  <c r="AW93" i="14"/>
  <c r="AW123" i="14"/>
  <c r="K89" i="14"/>
  <c r="K100" i="14"/>
  <c r="K48" i="33"/>
  <c r="K81" i="15683"/>
  <c r="P72" i="15683"/>
  <c r="Y74" i="15683"/>
  <c r="U81" i="15683"/>
  <c r="H89" i="18"/>
  <c r="B56" i="18"/>
  <c r="B35" i="18"/>
  <c r="B80" i="18"/>
  <c r="H249" i="18"/>
  <c r="H258" i="18"/>
  <c r="B89" i="18"/>
  <c r="O10" i="18"/>
  <c r="B102" i="18"/>
  <c r="H56" i="18"/>
  <c r="B47" i="18"/>
  <c r="B249" i="18"/>
  <c r="B258" i="18"/>
  <c r="B68" i="18"/>
  <c r="J69" i="19"/>
  <c r="D69" i="19"/>
  <c r="E69" i="19"/>
  <c r="K69" i="19"/>
  <c r="I69" i="19"/>
  <c r="M50" i="19"/>
  <c r="G69" i="19"/>
  <c r="F69" i="19"/>
  <c r="H69" i="19"/>
  <c r="AH117" i="14"/>
  <c r="AH99" i="14"/>
  <c r="E158" i="18"/>
  <c r="M46" i="18"/>
  <c r="F49" i="14"/>
  <c r="F50" i="14"/>
  <c r="F51" i="14"/>
  <c r="I7" i="14"/>
  <c r="I9" i="14"/>
  <c r="I8" i="14"/>
  <c r="U59" i="19"/>
  <c r="U65" i="19"/>
  <c r="G37" i="14"/>
  <c r="G38" i="14"/>
  <c r="G39" i="14"/>
  <c r="X105" i="19"/>
  <c r="Q107" i="19"/>
  <c r="J32" i="14"/>
  <c r="J31" i="14"/>
  <c r="J33" i="14"/>
  <c r="X81" i="15683"/>
  <c r="I163" i="18"/>
  <c r="L163" i="18"/>
  <c r="F163" i="18"/>
  <c r="K163" i="18"/>
  <c r="E38" i="14"/>
  <c r="E37" i="14"/>
  <c r="E39" i="14"/>
  <c r="H27" i="14"/>
  <c r="H25" i="14"/>
  <c r="H26" i="14"/>
  <c r="AJ38" i="14"/>
  <c r="AJ39" i="14"/>
  <c r="AJ37" i="14"/>
  <c r="P45" i="14"/>
  <c r="F120" i="14"/>
  <c r="U31" i="14"/>
  <c r="K106" i="14"/>
  <c r="P58" i="15683"/>
  <c r="E124" i="14"/>
  <c r="W79" i="18"/>
  <c r="Z79" i="18"/>
  <c r="Z67" i="18"/>
  <c r="F21" i="14"/>
  <c r="P9" i="14"/>
  <c r="F84" i="14"/>
  <c r="V65" i="19"/>
  <c r="K90" i="14"/>
  <c r="U26" i="14"/>
  <c r="K101" i="14"/>
  <c r="AM130" i="14"/>
  <c r="AM87" i="14"/>
  <c r="AM105" i="14"/>
  <c r="F76" i="19"/>
  <c r="L76" i="19"/>
  <c r="I76" i="19"/>
  <c r="V74" i="19"/>
  <c r="E76" i="19"/>
  <c r="V70" i="19"/>
  <c r="J76" i="19"/>
  <c r="V75" i="19"/>
  <c r="G76" i="19"/>
  <c r="V72" i="19"/>
  <c r="K76" i="19"/>
  <c r="V76" i="19"/>
  <c r="H76" i="19"/>
  <c r="V73" i="19"/>
  <c r="D76" i="19"/>
  <c r="V69" i="19"/>
  <c r="T7" i="14"/>
  <c r="J9" i="15684"/>
  <c r="J9" i="15685"/>
  <c r="J9" i="18"/>
  <c r="T75" i="19"/>
  <c r="T77" i="19"/>
  <c r="L74" i="19"/>
  <c r="F99" i="14"/>
  <c r="F117" i="14"/>
  <c r="M46" i="15684"/>
  <c r="N46" i="15684"/>
  <c r="E158" i="15684"/>
  <c r="N34" i="15684"/>
  <c r="I26" i="14"/>
  <c r="I25" i="14"/>
  <c r="I27" i="14"/>
  <c r="AK87" i="14"/>
  <c r="AK105" i="14"/>
  <c r="AK130" i="14"/>
  <c r="G49" i="14"/>
  <c r="G51" i="14"/>
  <c r="G50" i="14"/>
  <c r="AJ111" i="14"/>
  <c r="AJ93" i="14"/>
  <c r="AJ123" i="14"/>
  <c r="J44" i="14"/>
  <c r="J43" i="14"/>
  <c r="J45" i="14"/>
  <c r="S101" i="19"/>
  <c r="S113" i="19"/>
  <c r="G108" i="14"/>
  <c r="U46" i="18"/>
  <c r="V46" i="18"/>
  <c r="E160" i="18"/>
  <c r="G107" i="14"/>
  <c r="F160" i="18"/>
  <c r="I160" i="18"/>
  <c r="L160" i="18"/>
  <c r="H15" i="14"/>
  <c r="H13" i="14"/>
  <c r="H14" i="14"/>
  <c r="O79" i="18"/>
  <c r="R79" i="18"/>
  <c r="R67" i="18"/>
  <c r="P43" i="14"/>
  <c r="F118" i="14"/>
  <c r="L97" i="19"/>
  <c r="L81" i="15683"/>
  <c r="N67" i="15685"/>
  <c r="H46" i="18"/>
  <c r="J46" i="18"/>
  <c r="J34" i="18"/>
  <c r="D157" i="18"/>
  <c r="P65" i="19"/>
  <c r="E162" i="18"/>
  <c r="E161" i="18"/>
  <c r="Y46" i="18"/>
  <c r="U113" i="19"/>
  <c r="P113" i="19"/>
  <c r="R89" i="19"/>
  <c r="T38" i="14"/>
  <c r="J113" i="14"/>
  <c r="U49" i="14"/>
  <c r="K124" i="14"/>
  <c r="P20" i="14"/>
  <c r="Z8" i="14"/>
  <c r="P83" i="14"/>
  <c r="U43" i="14"/>
  <c r="K118" i="14"/>
  <c r="I73" i="19"/>
  <c r="S74" i="19"/>
  <c r="D73" i="19"/>
  <c r="S69" i="19"/>
  <c r="G73" i="19"/>
  <c r="S72" i="19"/>
  <c r="K73" i="19"/>
  <c r="S76" i="19"/>
  <c r="E73" i="19"/>
  <c r="S70" i="19"/>
  <c r="F73" i="19"/>
  <c r="H73" i="19"/>
  <c r="S73" i="19"/>
  <c r="Q31" i="14"/>
  <c r="J73" i="19"/>
  <c r="S75" i="19"/>
  <c r="D71" i="19"/>
  <c r="Q69" i="19"/>
  <c r="G71" i="19"/>
  <c r="Q72" i="19"/>
  <c r="O27" i="14"/>
  <c r="H71" i="19"/>
  <c r="Q73" i="19"/>
  <c r="I71" i="19"/>
  <c r="Q74" i="19"/>
  <c r="E71" i="19"/>
  <c r="Q70" i="19"/>
  <c r="O15" i="14"/>
  <c r="F71" i="19"/>
  <c r="K71" i="19"/>
  <c r="Q76" i="19"/>
  <c r="O50" i="14"/>
  <c r="J71" i="19"/>
  <c r="Q75" i="19"/>
  <c r="Z87" i="14"/>
  <c r="Z130" i="14"/>
  <c r="Z105" i="14"/>
  <c r="AI105" i="14"/>
  <c r="AI87" i="14"/>
  <c r="AI130" i="14"/>
  <c r="AL111" i="14"/>
  <c r="AL93" i="14"/>
  <c r="AL123" i="14"/>
  <c r="P80" i="15683"/>
  <c r="Q46" i="18"/>
  <c r="E159" i="18"/>
  <c r="K79" i="18"/>
  <c r="N79" i="18"/>
  <c r="N67" i="18"/>
  <c r="L79" i="15684"/>
  <c r="N79" i="15684"/>
  <c r="N67" i="15684"/>
  <c r="C34" i="15684"/>
  <c r="X46" i="15685"/>
  <c r="Z46" i="15685"/>
  <c r="X83" i="19"/>
  <c r="P87" i="19"/>
  <c r="X87" i="19"/>
  <c r="L82" i="19"/>
  <c r="L90" i="19"/>
  <c r="M90" i="19"/>
  <c r="L114" i="19"/>
  <c r="F33" i="14"/>
  <c r="F32" i="14"/>
  <c r="F31" i="14"/>
  <c r="I32" i="14"/>
  <c r="I31" i="14"/>
  <c r="I33" i="14"/>
  <c r="X96" i="19"/>
  <c r="F163" i="15685"/>
  <c r="P73" i="15683"/>
  <c r="G9" i="14"/>
  <c r="G7" i="14"/>
  <c r="G8" i="14"/>
  <c r="S59" i="19"/>
  <c r="S65" i="19"/>
  <c r="L106" i="19"/>
  <c r="J51" i="14"/>
  <c r="J50" i="14"/>
  <c r="J49" i="14"/>
  <c r="J25" i="14"/>
  <c r="J27" i="14"/>
  <c r="J26" i="14"/>
  <c r="P101" i="19"/>
  <c r="X99" i="19"/>
  <c r="O241" i="14"/>
  <c r="AB193" i="14"/>
  <c r="O257" i="14"/>
  <c r="B233" i="14"/>
  <c r="B217" i="14"/>
  <c r="O233" i="14"/>
  <c r="B248" i="14"/>
  <c r="B255" i="14"/>
  <c r="B209" i="14"/>
  <c r="B225" i="14"/>
  <c r="AQ5" i="14"/>
  <c r="O225" i="14"/>
  <c r="O249" i="14"/>
  <c r="O193" i="14"/>
  <c r="AB209" i="14"/>
  <c r="AB217" i="14"/>
  <c r="O201" i="14"/>
  <c r="AB233" i="14"/>
  <c r="B241" i="14"/>
  <c r="B193" i="14"/>
  <c r="O217" i="14"/>
  <c r="O209" i="14"/>
  <c r="B201" i="14"/>
  <c r="AB225" i="14"/>
  <c r="AB201" i="14"/>
  <c r="C79" i="15685"/>
  <c r="F67" i="15685"/>
  <c r="X112" i="19"/>
  <c r="S39" i="14"/>
  <c r="I114" i="14"/>
  <c r="K84" i="14"/>
  <c r="U9" i="14"/>
  <c r="K21" i="14"/>
  <c r="K58" i="14"/>
  <c r="O81" i="15683"/>
  <c r="Y80" i="15683"/>
  <c r="P75" i="15683"/>
  <c r="E46" i="18"/>
  <c r="E248" i="18"/>
  <c r="E156" i="18"/>
  <c r="D46" i="18"/>
  <c r="D248" i="18"/>
  <c r="D156" i="18"/>
  <c r="V34" i="18"/>
  <c r="AG117" i="14"/>
  <c r="AG99" i="14"/>
  <c r="I126" i="14"/>
  <c r="S51" i="14"/>
  <c r="E32" i="14"/>
  <c r="E31" i="14"/>
  <c r="E33" i="14"/>
  <c r="H33" i="14"/>
  <c r="H32" i="14"/>
  <c r="H31" i="14"/>
  <c r="H51" i="14"/>
  <c r="H49" i="14"/>
  <c r="H50" i="14"/>
  <c r="AJ88" i="14"/>
  <c r="AT13" i="14"/>
  <c r="AT88" i="14"/>
  <c r="V95" i="19"/>
  <c r="V101" i="19"/>
  <c r="F119" i="14"/>
  <c r="P44" i="14"/>
  <c r="J162" i="15684"/>
  <c r="N50" i="14"/>
  <c r="D125" i="14"/>
  <c r="Y57" i="15683"/>
  <c r="Z43" i="15683"/>
  <c r="Z57" i="15683"/>
  <c r="M114" i="19"/>
  <c r="L112" i="19"/>
  <c r="U33" i="14"/>
  <c r="K108" i="14"/>
  <c r="D21" i="14"/>
  <c r="D84" i="14"/>
  <c r="N9" i="14"/>
  <c r="D88" i="14"/>
  <c r="E126" i="14"/>
  <c r="D222" i="14"/>
  <c r="C117" i="15683"/>
  <c r="X79" i="18"/>
  <c r="P7" i="14"/>
  <c r="F19" i="14"/>
  <c r="F82" i="14"/>
  <c r="E89" i="14"/>
  <c r="O14" i="14"/>
  <c r="T8" i="14"/>
  <c r="J20" i="14"/>
  <c r="J57" i="14"/>
  <c r="J83" i="14"/>
  <c r="AG190" i="14"/>
  <c r="F109" i="15683"/>
  <c r="J34" i="15684"/>
  <c r="AB37" i="14"/>
  <c r="R112" i="14"/>
  <c r="T39" i="14"/>
  <c r="J114" i="14"/>
  <c r="K113" i="14"/>
  <c r="O25" i="14"/>
  <c r="E100" i="14"/>
  <c r="AI190" i="14"/>
  <c r="H109" i="15683"/>
  <c r="AJ14" i="14"/>
  <c r="Z89" i="14"/>
  <c r="F224" i="14"/>
  <c r="AC117" i="15683"/>
  <c r="F161" i="15684"/>
  <c r="K119" i="14"/>
  <c r="U44" i="14"/>
  <c r="K102" i="14"/>
  <c r="U27" i="14"/>
  <c r="Y77" i="15683"/>
  <c r="W81" i="15683"/>
  <c r="G81" i="15683"/>
  <c r="B56" i="15684"/>
  <c r="H56" i="15684"/>
  <c r="B68" i="15684"/>
  <c r="H89" i="15684"/>
  <c r="B80" i="15684"/>
  <c r="H249" i="15684"/>
  <c r="H258" i="15684"/>
  <c r="O10" i="15684"/>
  <c r="B47" i="15684"/>
  <c r="B249" i="15684"/>
  <c r="B258" i="15684"/>
  <c r="B89" i="15684"/>
  <c r="B102" i="15684"/>
  <c r="B35" i="15684"/>
  <c r="S117" i="14"/>
  <c r="S99" i="14"/>
  <c r="S111" i="14"/>
  <c r="S93" i="14"/>
  <c r="S123" i="14"/>
  <c r="N84" i="15683"/>
  <c r="E71" i="15683"/>
  <c r="W28" i="15683"/>
  <c r="N28" i="15683"/>
  <c r="N71" i="15683"/>
  <c r="AK101" i="15683"/>
  <c r="AK113" i="15683"/>
  <c r="E28" i="15683"/>
  <c r="G10" i="15683"/>
  <c r="W71" i="15683"/>
  <c r="W84" i="15683"/>
  <c r="E84" i="15683"/>
  <c r="AK125" i="15683"/>
  <c r="N20" i="14"/>
  <c r="X8" i="14"/>
  <c r="N83" i="14"/>
  <c r="U100" i="14"/>
  <c r="X191" i="14"/>
  <c r="V106" i="15683"/>
  <c r="AE25" i="14"/>
  <c r="AG70" i="14"/>
  <c r="K10" i="15685"/>
  <c r="AD7" i="14"/>
  <c r="T82" i="14"/>
  <c r="O125" i="14"/>
  <c r="AE223" i="14"/>
  <c r="P122" i="15683"/>
  <c r="Y50" i="14"/>
  <c r="AA31" i="14"/>
  <c r="Q106" i="14"/>
  <c r="T215" i="14"/>
  <c r="R107" i="15683"/>
  <c r="AE39" i="14"/>
  <c r="U114" i="14"/>
  <c r="X255" i="14"/>
  <c r="V132" i="15683"/>
  <c r="AE14" i="14"/>
  <c r="U89" i="14"/>
  <c r="K223" i="14"/>
  <c r="V117" i="15683"/>
  <c r="F28" i="15683"/>
  <c r="F84" i="15683"/>
  <c r="AW101" i="15683"/>
  <c r="X71" i="15683"/>
  <c r="AW125" i="15683"/>
  <c r="X84" i="15683"/>
  <c r="O71" i="15683"/>
  <c r="AW113" i="15683"/>
  <c r="X28" i="15683"/>
  <c r="F71" i="15683"/>
  <c r="O28" i="15683"/>
  <c r="O84" i="15683"/>
  <c r="AE44" i="14"/>
  <c r="U119" i="14"/>
  <c r="AK199" i="14"/>
  <c r="V121" i="15683"/>
  <c r="Y25" i="14"/>
  <c r="O100" i="14"/>
  <c r="R191" i="14"/>
  <c r="P106" i="15683"/>
  <c r="U70" i="14"/>
  <c r="K10" i="15684"/>
  <c r="D214" i="14"/>
  <c r="C105" i="15683"/>
  <c r="H124" i="14"/>
  <c r="R49" i="14"/>
  <c r="E165" i="18"/>
  <c r="V254" i="14"/>
  <c r="J125" i="14"/>
  <c r="T50" i="14"/>
  <c r="I108" i="14"/>
  <c r="S33" i="14"/>
  <c r="U118" i="14"/>
  <c r="AK191" i="14"/>
  <c r="V109" i="15683"/>
  <c r="AE43" i="14"/>
  <c r="AF190" i="14"/>
  <c r="E109" i="15683"/>
  <c r="T44" i="14"/>
  <c r="J119" i="14"/>
  <c r="V9" i="15684"/>
  <c r="Y9" i="15684"/>
  <c r="AA34" i="15684"/>
  <c r="AB34" i="15684"/>
  <c r="AB46" i="15684"/>
  <c r="AC34" i="15684"/>
  <c r="AC46" i="15684"/>
  <c r="AA67" i="15684"/>
  <c r="AB67" i="15684"/>
  <c r="AB79" i="15684"/>
  <c r="AC67" i="15684"/>
  <c r="AC79" i="15684"/>
  <c r="M9" i="15684"/>
  <c r="X198" i="14"/>
  <c r="J118" i="15683"/>
  <c r="AE214" i="14"/>
  <c r="D110" i="15683"/>
  <c r="AT37" i="14"/>
  <c r="AT112" i="14"/>
  <c r="S242" i="14"/>
  <c r="BA108" i="15683"/>
  <c r="AJ112" i="14"/>
  <c r="E113" i="14"/>
  <c r="O38" i="14"/>
  <c r="T33" i="14"/>
  <c r="J108" i="14"/>
  <c r="I19" i="14"/>
  <c r="I56" i="14"/>
  <c r="I82" i="14"/>
  <c r="S7" i="14"/>
  <c r="E49" i="33"/>
  <c r="J49" i="33"/>
  <c r="O52" i="33"/>
  <c r="G49" i="33"/>
  <c r="C49" i="33"/>
  <c r="D49" i="33"/>
  <c r="I49" i="33"/>
  <c r="H49" i="33"/>
  <c r="K222" i="14"/>
  <c r="J117" i="15683"/>
  <c r="AT15" i="14"/>
  <c r="AT90" i="14"/>
  <c r="F234" i="14"/>
  <c r="BA129" i="15683"/>
  <c r="AJ90" i="14"/>
  <c r="K245" i="14"/>
  <c r="J116" i="15683"/>
  <c r="E214" i="14"/>
  <c r="D105" i="15683"/>
  <c r="F162" i="18"/>
  <c r="K162" i="18"/>
  <c r="D95" i="14"/>
  <c r="D198" i="14"/>
  <c r="H82" i="14"/>
  <c r="R7" i="14"/>
  <c r="H19" i="14"/>
  <c r="H56" i="14"/>
  <c r="AC50" i="14"/>
  <c r="S125" i="14"/>
  <c r="AI223" i="14"/>
  <c r="T122" i="15683"/>
  <c r="C248" i="18"/>
  <c r="F46" i="18"/>
  <c r="F248" i="18"/>
  <c r="I93" i="14"/>
  <c r="I123" i="14"/>
  <c r="I111" i="14"/>
  <c r="J88" i="14"/>
  <c r="T13" i="14"/>
  <c r="C31" i="14"/>
  <c r="C33" i="14"/>
  <c r="C32" i="14"/>
  <c r="O101" i="19"/>
  <c r="X101" i="19"/>
  <c r="X95" i="19"/>
  <c r="D111" i="14"/>
  <c r="D93" i="14"/>
  <c r="D123" i="14"/>
  <c r="N33" i="14"/>
  <c r="N32" i="14"/>
  <c r="E20" i="14"/>
  <c r="E57" i="14"/>
  <c r="O8" i="14"/>
  <c r="E83" i="14"/>
  <c r="K111" i="14"/>
  <c r="K93" i="14"/>
  <c r="K123" i="14"/>
  <c r="U125" i="14"/>
  <c r="AK223" i="14"/>
  <c r="V122" i="15683"/>
  <c r="AE50" i="14"/>
  <c r="AE27" i="14"/>
  <c r="U102" i="14"/>
  <c r="X207" i="14"/>
  <c r="V130" i="15683"/>
  <c r="K161" i="15684"/>
  <c r="I161" i="15684"/>
  <c r="L161" i="15684"/>
  <c r="U38" i="14"/>
  <c r="U239" i="14"/>
  <c r="S108" i="15683"/>
  <c r="Y14" i="14"/>
  <c r="O89" i="14"/>
  <c r="E223" i="14"/>
  <c r="P117" i="15683"/>
  <c r="P82" i="14"/>
  <c r="P19" i="14"/>
  <c r="Z7" i="14"/>
  <c r="AE230" i="14"/>
  <c r="X9" i="14"/>
  <c r="N84" i="14"/>
  <c r="U108" i="14"/>
  <c r="X231" i="14"/>
  <c r="V131" i="15683"/>
  <c r="AE33" i="14"/>
  <c r="Z44" i="14"/>
  <c r="P119" i="14"/>
  <c r="AF199" i="14"/>
  <c r="Q121" i="15683"/>
  <c r="F217" i="14"/>
  <c r="AO105" i="15683"/>
  <c r="F218" i="14"/>
  <c r="BA105" i="15683"/>
  <c r="F144" i="14"/>
  <c r="R31" i="14"/>
  <c r="H106" i="14"/>
  <c r="O31" i="14"/>
  <c r="E106" i="14"/>
  <c r="AI230" i="14"/>
  <c r="D165" i="18"/>
  <c r="U21" i="14"/>
  <c r="U58" i="14"/>
  <c r="AH71" i="14"/>
  <c r="L11" i="15685"/>
  <c r="U84" i="14"/>
  <c r="AE9" i="14"/>
  <c r="J100" i="14"/>
  <c r="T25" i="14"/>
  <c r="Q9" i="14"/>
  <c r="G84" i="14"/>
  <c r="G21" i="14"/>
  <c r="G58" i="14"/>
  <c r="K163" i="15685"/>
  <c r="I163" i="15685"/>
  <c r="L163" i="15685"/>
  <c r="I107" i="14"/>
  <c r="S32" i="14"/>
  <c r="F158" i="15684"/>
  <c r="C156" i="15684"/>
  <c r="F34" i="15684"/>
  <c r="C46" i="15684"/>
  <c r="AI117" i="14"/>
  <c r="AI99" i="14"/>
  <c r="Z117" i="14"/>
  <c r="Z99" i="14"/>
  <c r="O90" i="14"/>
  <c r="Y15" i="14"/>
  <c r="Q71" i="19"/>
  <c r="Q77" i="19"/>
  <c r="Q15" i="14"/>
  <c r="Q13" i="14"/>
  <c r="Q14" i="14"/>
  <c r="AJ8" i="14"/>
  <c r="Z20" i="14"/>
  <c r="Z83" i="14"/>
  <c r="W246" i="14"/>
  <c r="I120" i="15683"/>
  <c r="J157" i="18"/>
  <c r="F157" i="18"/>
  <c r="I157" i="18"/>
  <c r="L157" i="18"/>
  <c r="R15" i="14"/>
  <c r="H90" i="14"/>
  <c r="Q32" i="14"/>
  <c r="Q33" i="14"/>
  <c r="T45" i="14"/>
  <c r="J120" i="14"/>
  <c r="I102" i="14"/>
  <c r="S27" i="14"/>
  <c r="AA67" i="18"/>
  <c r="AB67" i="18"/>
  <c r="AB79" i="18"/>
  <c r="AB34" i="18"/>
  <c r="AB46" i="18"/>
  <c r="AC34" i="18"/>
  <c r="AC46" i="18"/>
  <c r="AA34" i="18"/>
  <c r="AC67" i="18"/>
  <c r="AC79" i="18"/>
  <c r="V9" i="18"/>
  <c r="Y9" i="18"/>
  <c r="M9" i="18"/>
  <c r="AM99" i="14"/>
  <c r="AM117" i="14"/>
  <c r="K230" i="14"/>
  <c r="F206" i="14"/>
  <c r="F96" i="14"/>
  <c r="AF206" i="14"/>
  <c r="AJ113" i="14"/>
  <c r="AT38" i="14"/>
  <c r="AT113" i="14"/>
  <c r="S250" i="14"/>
  <c r="E114" i="14"/>
  <c r="O39" i="14"/>
  <c r="T32" i="14"/>
  <c r="J107" i="14"/>
  <c r="Q38" i="14"/>
  <c r="G113" i="14"/>
  <c r="I20" i="14"/>
  <c r="I57" i="14"/>
  <c r="I83" i="14"/>
  <c r="S8" i="14"/>
  <c r="F125" i="14"/>
  <c r="P50" i="14"/>
  <c r="K158" i="18"/>
  <c r="F78" i="19"/>
  <c r="L69" i="19"/>
  <c r="K78" i="19"/>
  <c r="O76" i="19"/>
  <c r="X76" i="19"/>
  <c r="X190" i="14"/>
  <c r="J106" i="15683"/>
  <c r="R198" i="14"/>
  <c r="D118" i="15683"/>
  <c r="AD37" i="14"/>
  <c r="T112" i="14"/>
  <c r="W239" i="14"/>
  <c r="U108" i="15683"/>
  <c r="U247" i="14"/>
  <c r="S120" i="15683"/>
  <c r="T9" i="14"/>
  <c r="F161" i="18"/>
  <c r="I161" i="18"/>
  <c r="L161" i="18"/>
  <c r="N15" i="14"/>
  <c r="N31" i="14"/>
  <c r="X49" i="14"/>
  <c r="N124" i="14"/>
  <c r="AD215" i="14"/>
  <c r="O110" i="15683"/>
  <c r="E120" i="14"/>
  <c r="O45" i="14"/>
  <c r="T214" i="14"/>
  <c r="F107" i="15683"/>
  <c r="AI214" i="14"/>
  <c r="H110" i="15683"/>
  <c r="AC37" i="14"/>
  <c r="S112" i="14"/>
  <c r="V239" i="14"/>
  <c r="T108" i="15683"/>
  <c r="C248" i="15685"/>
  <c r="C257" i="15685"/>
  <c r="F257" i="15685"/>
  <c r="F46" i="15685"/>
  <c r="F248" i="15685"/>
  <c r="D257" i="15685"/>
  <c r="C39" i="14"/>
  <c r="C37" i="14"/>
  <c r="C38" i="14"/>
  <c r="C51" i="14"/>
  <c r="C49" i="14"/>
  <c r="C50" i="14"/>
  <c r="C7" i="14"/>
  <c r="C9" i="14"/>
  <c r="C8" i="14"/>
  <c r="O59" i="19"/>
  <c r="O65" i="19"/>
  <c r="X65" i="19"/>
  <c r="Q25" i="14"/>
  <c r="G100" i="14"/>
  <c r="E257" i="15685"/>
  <c r="N27" i="14"/>
  <c r="N26" i="14"/>
  <c r="N25" i="14"/>
  <c r="X51" i="14"/>
  <c r="N126" i="14"/>
  <c r="W71" i="19"/>
  <c r="W77" i="19"/>
  <c r="U8" i="14"/>
  <c r="U7" i="14"/>
  <c r="X238" i="14"/>
  <c r="J108" i="15683"/>
  <c r="V70" i="14"/>
  <c r="L10" i="15684"/>
  <c r="AE222" i="14"/>
  <c r="D122" i="15683"/>
  <c r="E21" i="14"/>
  <c r="E58" i="14"/>
  <c r="O9" i="14"/>
  <c r="E84" i="14"/>
  <c r="H111" i="14"/>
  <c r="H93" i="14"/>
  <c r="H123" i="14"/>
  <c r="E165" i="15684"/>
  <c r="N46" i="18"/>
  <c r="AM21" i="18"/>
  <c r="AI67" i="18"/>
  <c r="AI34" i="18"/>
  <c r="H90" i="15685"/>
  <c r="B103" i="15685"/>
  <c r="B69" i="15685"/>
  <c r="B36" i="15685"/>
  <c r="B90" i="15685"/>
  <c r="B57" i="15685"/>
  <c r="B81" i="15685"/>
  <c r="H250" i="15685"/>
  <c r="H259" i="15685"/>
  <c r="H57" i="15685"/>
  <c r="B48" i="15685"/>
  <c r="B250" i="15685"/>
  <c r="B259" i="15685"/>
  <c r="O11" i="15685"/>
  <c r="Y81" i="15683"/>
  <c r="X254" i="14"/>
  <c r="AL39" i="14"/>
  <c r="AB114" i="14"/>
  <c r="U256" i="14"/>
  <c r="AE132" i="15683"/>
  <c r="J162" i="18"/>
  <c r="D190" i="14"/>
  <c r="D94" i="14"/>
  <c r="F79" i="18"/>
  <c r="L248" i="18"/>
  <c r="I248" i="18"/>
  <c r="C79" i="15684"/>
  <c r="F67" i="15684"/>
  <c r="S45" i="14"/>
  <c r="S44" i="14"/>
  <c r="S43" i="14"/>
  <c r="S15" i="14"/>
  <c r="S13" i="14"/>
  <c r="S14" i="14"/>
  <c r="X206" i="14"/>
  <c r="R190" i="14"/>
  <c r="D106" i="15683"/>
  <c r="W254" i="14"/>
  <c r="AL37" i="14"/>
  <c r="AB112" i="14"/>
  <c r="U240" i="14"/>
  <c r="AE108" i="15683"/>
  <c r="J198" i="14"/>
  <c r="J95" i="14"/>
  <c r="E222" i="14"/>
  <c r="D117" i="15683"/>
  <c r="O51" i="14"/>
  <c r="D96" i="14"/>
  <c r="D206" i="14"/>
  <c r="AD222" i="14"/>
  <c r="C122" i="15683"/>
  <c r="AF198" i="14"/>
  <c r="E121" i="15683"/>
  <c r="R50" i="14"/>
  <c r="H125" i="14"/>
  <c r="R32" i="14"/>
  <c r="H107" i="14"/>
  <c r="E107" i="14"/>
  <c r="O32" i="14"/>
  <c r="AG111" i="14"/>
  <c r="AG93" i="14"/>
  <c r="AG123" i="14"/>
  <c r="D257" i="18"/>
  <c r="K206" i="14"/>
  <c r="K96" i="14"/>
  <c r="AB226" i="14"/>
  <c r="B218" i="14"/>
  <c r="AB218" i="14"/>
  <c r="AB202" i="14"/>
  <c r="B242" i="14"/>
  <c r="O234" i="14"/>
  <c r="AB234" i="14"/>
  <c r="B226" i="14"/>
  <c r="O250" i="14"/>
  <c r="AB210" i="14"/>
  <c r="B249" i="14"/>
  <c r="O218" i="14"/>
  <c r="O210" i="14"/>
  <c r="B194" i="14"/>
  <c r="O202" i="14"/>
  <c r="O258" i="14"/>
  <c r="B202" i="14"/>
  <c r="O226" i="14"/>
  <c r="AB194" i="14"/>
  <c r="B210" i="14"/>
  <c r="O242" i="14"/>
  <c r="O194" i="14"/>
  <c r="B234" i="14"/>
  <c r="B256" i="14"/>
  <c r="J124" i="14"/>
  <c r="T49" i="14"/>
  <c r="P31" i="14"/>
  <c r="F106" i="14"/>
  <c r="P89" i="19"/>
  <c r="X89" i="19"/>
  <c r="Q45" i="14"/>
  <c r="Q44" i="14"/>
  <c r="Q43" i="14"/>
  <c r="AK190" i="14"/>
  <c r="J109" i="15683"/>
  <c r="AD38" i="14"/>
  <c r="T113" i="14"/>
  <c r="W247" i="14"/>
  <c r="U120" i="15683"/>
  <c r="F157" i="15684"/>
  <c r="K161" i="18"/>
  <c r="K160" i="18"/>
  <c r="T230" i="14"/>
  <c r="J118" i="14"/>
  <c r="T43" i="14"/>
  <c r="G125" i="14"/>
  <c r="Q50" i="14"/>
  <c r="S25" i="14"/>
  <c r="I100" i="14"/>
  <c r="F111" i="14"/>
  <c r="F93" i="14"/>
  <c r="F123" i="14"/>
  <c r="AA34" i="15685"/>
  <c r="AA67" i="15685"/>
  <c r="AB67" i="15685"/>
  <c r="AB79" i="15685"/>
  <c r="V9" i="15685"/>
  <c r="Y9" i="15685"/>
  <c r="AC67" i="15685"/>
  <c r="AC79" i="15685"/>
  <c r="AC34" i="15685"/>
  <c r="AC46" i="15685"/>
  <c r="M9" i="15685"/>
  <c r="AB34" i="15685"/>
  <c r="AB46" i="15685"/>
  <c r="U15" i="14"/>
  <c r="P84" i="14"/>
  <c r="Z9" i="14"/>
  <c r="P21" i="14"/>
  <c r="O49" i="14"/>
  <c r="X214" i="14"/>
  <c r="J107" i="15683"/>
  <c r="Z45" i="14"/>
  <c r="P120" i="14"/>
  <c r="AF207" i="14"/>
  <c r="Q133" i="15683"/>
  <c r="H101" i="14"/>
  <c r="R26" i="14"/>
  <c r="O37" i="14"/>
  <c r="E112" i="14"/>
  <c r="Q113" i="19"/>
  <c r="X113" i="19"/>
  <c r="X107" i="19"/>
  <c r="Q37" i="14"/>
  <c r="G112" i="14"/>
  <c r="I84" i="14"/>
  <c r="I21" i="14"/>
  <c r="I58" i="14"/>
  <c r="S9" i="14"/>
  <c r="F124" i="14"/>
  <c r="P49" i="14"/>
  <c r="AH111" i="14"/>
  <c r="AH93" i="14"/>
  <c r="AH123" i="14"/>
  <c r="O72" i="19"/>
  <c r="X72" i="19"/>
  <c r="G78" i="19"/>
  <c r="O70" i="19"/>
  <c r="X70" i="19"/>
  <c r="E78" i="19"/>
  <c r="F49" i="33"/>
  <c r="N52" i="33"/>
  <c r="AK230" i="14"/>
  <c r="AL38" i="14"/>
  <c r="AB113" i="14"/>
  <c r="U248" i="14"/>
  <c r="AE120" i="15683"/>
  <c r="Z46" i="18"/>
  <c r="AD214" i="14"/>
  <c r="C110" i="15683"/>
  <c r="F159" i="18"/>
  <c r="J159" i="18"/>
  <c r="I159" i="18"/>
  <c r="L159" i="18"/>
  <c r="R45" i="14"/>
  <c r="H120" i="14"/>
  <c r="R8" i="14"/>
  <c r="H20" i="14"/>
  <c r="H57" i="14"/>
  <c r="H83" i="14"/>
  <c r="E119" i="14"/>
  <c r="O44" i="14"/>
  <c r="F160" i="15685"/>
  <c r="S124" i="14"/>
  <c r="AI215" i="14"/>
  <c r="T110" i="15683"/>
  <c r="AC49" i="14"/>
  <c r="V238" i="14"/>
  <c r="H108" i="15683"/>
  <c r="F156" i="15685"/>
  <c r="I156" i="15685"/>
  <c r="T14" i="14"/>
  <c r="J89" i="14"/>
  <c r="C45" i="14"/>
  <c r="C44" i="14"/>
  <c r="C43" i="14"/>
  <c r="C14" i="14"/>
  <c r="C13" i="14"/>
  <c r="C15" i="14"/>
  <c r="Q26" i="14"/>
  <c r="G101" i="14"/>
  <c r="K156" i="15685"/>
  <c r="K165" i="15685"/>
  <c r="E165" i="15685"/>
  <c r="R111" i="14"/>
  <c r="R93" i="14"/>
  <c r="R123" i="14"/>
  <c r="L70" i="19"/>
  <c r="U107" i="14"/>
  <c r="AE32" i="14"/>
  <c r="U13" i="14"/>
  <c r="AB93" i="14"/>
  <c r="AB123" i="14"/>
  <c r="AB111" i="14"/>
  <c r="U37" i="14"/>
  <c r="E19" i="14"/>
  <c r="E56" i="14"/>
  <c r="O7" i="14"/>
  <c r="E82" i="14"/>
  <c r="AE111" i="14"/>
  <c r="AE93" i="14"/>
  <c r="AE123" i="14"/>
  <c r="D44" i="14"/>
  <c r="D43" i="14"/>
  <c r="D45" i="14"/>
  <c r="F158" i="18"/>
  <c r="J158" i="18"/>
  <c r="I158" i="18"/>
  <c r="L158" i="18"/>
  <c r="O11" i="15684"/>
  <c r="B90" i="15684"/>
  <c r="B81" i="15684"/>
  <c r="H250" i="15684"/>
  <c r="H259" i="15684"/>
  <c r="B57" i="15684"/>
  <c r="B48" i="15684"/>
  <c r="B250" i="15684"/>
  <c r="B259" i="15684"/>
  <c r="H90" i="15684"/>
  <c r="B69" i="15684"/>
  <c r="B36" i="15684"/>
  <c r="H57" i="15684"/>
  <c r="B103" i="15684"/>
  <c r="AK222" i="14"/>
  <c r="J122" i="15683"/>
  <c r="AS93" i="14"/>
  <c r="AS123" i="14"/>
  <c r="AS111" i="14"/>
  <c r="AT14" i="14"/>
  <c r="AT89" i="14"/>
  <c r="F226" i="14"/>
  <c r="AJ89" i="14"/>
  <c r="F225" i="14"/>
  <c r="AO117" i="15683"/>
  <c r="AD39" i="14"/>
  <c r="T114" i="14"/>
  <c r="W255" i="14"/>
  <c r="U132" i="15683"/>
  <c r="F94" i="14"/>
  <c r="F190" i="14"/>
  <c r="N125" i="14"/>
  <c r="AD223" i="14"/>
  <c r="O122" i="15683"/>
  <c r="X50" i="14"/>
  <c r="R33" i="14"/>
  <c r="H108" i="14"/>
  <c r="I248" i="15685"/>
  <c r="F79" i="15685"/>
  <c r="L248" i="15685"/>
  <c r="J101" i="14"/>
  <c r="T26" i="14"/>
  <c r="Q8" i="14"/>
  <c r="G83" i="14"/>
  <c r="G20" i="14"/>
  <c r="G57" i="14"/>
  <c r="F107" i="14"/>
  <c r="P32" i="14"/>
  <c r="K159" i="18"/>
  <c r="AK214" i="14"/>
  <c r="J110" i="15683"/>
  <c r="H89" i="14"/>
  <c r="R14" i="14"/>
  <c r="G126" i="14"/>
  <c r="Q51" i="14"/>
  <c r="S26" i="14"/>
  <c r="I101" i="14"/>
  <c r="U106" i="14"/>
  <c r="X215" i="14"/>
  <c r="V107" i="15683"/>
  <c r="AE31" i="14"/>
  <c r="H100" i="14"/>
  <c r="R25" i="14"/>
  <c r="D78" i="19"/>
  <c r="O69" i="19"/>
  <c r="P81" i="15683"/>
  <c r="AE51" i="14"/>
  <c r="U126" i="14"/>
  <c r="AK231" i="14"/>
  <c r="V134" i="15683"/>
  <c r="AQ93" i="14"/>
  <c r="AQ123" i="14"/>
  <c r="AQ111" i="14"/>
  <c r="H118" i="14"/>
  <c r="R43" i="14"/>
  <c r="O43" i="14"/>
  <c r="E118" i="14"/>
  <c r="D159" i="15684"/>
  <c r="P46" i="15684"/>
  <c r="R46" i="15684"/>
  <c r="R34" i="15684"/>
  <c r="X99" i="14"/>
  <c r="X117" i="14"/>
  <c r="X14" i="14"/>
  <c r="N89" i="14"/>
  <c r="K214" i="14"/>
  <c r="K94" i="14"/>
  <c r="J19" i="14"/>
  <c r="J56" i="14"/>
  <c r="F25" i="14"/>
  <c r="F27" i="14"/>
  <c r="F26" i="14"/>
  <c r="AI67" i="15685"/>
  <c r="AM21" i="15685"/>
  <c r="AI34" i="15685"/>
  <c r="C12" i="18"/>
  <c r="C12" i="15685"/>
  <c r="A73" i="14"/>
  <c r="C12" i="15684"/>
  <c r="AE45" i="14"/>
  <c r="U120" i="14"/>
  <c r="N19" i="14"/>
  <c r="N82" i="14"/>
  <c r="X7" i="14"/>
  <c r="AK198" i="14"/>
  <c r="J121" i="15683"/>
  <c r="X246" i="14"/>
  <c r="J120" i="15683"/>
  <c r="T83" i="14"/>
  <c r="AD8" i="14"/>
  <c r="T20" i="14"/>
  <c r="T57" i="14"/>
  <c r="U71" i="14"/>
  <c r="K11" i="15684"/>
  <c r="N13" i="14"/>
  <c r="X230" i="14"/>
  <c r="R51" i="14"/>
  <c r="H126" i="14"/>
  <c r="O33" i="14"/>
  <c r="E108" i="14"/>
  <c r="AC51" i="14"/>
  <c r="S126" i="14"/>
  <c r="AI231" i="14"/>
  <c r="T134" i="15683"/>
  <c r="E257" i="18"/>
  <c r="AH70" i="14"/>
  <c r="L10" i="15685"/>
  <c r="S114" i="14"/>
  <c r="V255" i="14"/>
  <c r="T132" i="15683"/>
  <c r="AC39" i="14"/>
  <c r="J102" i="14"/>
  <c r="T27" i="14"/>
  <c r="T51" i="14"/>
  <c r="J126" i="14"/>
  <c r="Q7" i="14"/>
  <c r="G82" i="14"/>
  <c r="G19" i="14"/>
  <c r="G56" i="14"/>
  <c r="J163" i="15685"/>
  <c r="I106" i="14"/>
  <c r="S31" i="14"/>
  <c r="P33" i="14"/>
  <c r="F108" i="14"/>
  <c r="L71" i="19"/>
  <c r="Y27" i="14"/>
  <c r="O102" i="14"/>
  <c r="L73" i="19"/>
  <c r="S71" i="19"/>
  <c r="S77" i="19"/>
  <c r="F199" i="14"/>
  <c r="P95" i="14"/>
  <c r="AE49" i="14"/>
  <c r="U124" i="14"/>
  <c r="AK215" i="14"/>
  <c r="V110" i="15683"/>
  <c r="Z43" i="14"/>
  <c r="P118" i="14"/>
  <c r="AF191" i="14"/>
  <c r="Q109" i="15683"/>
  <c r="R13" i="14"/>
  <c r="H88" i="14"/>
  <c r="T222" i="14"/>
  <c r="F119" i="15683"/>
  <c r="G124" i="14"/>
  <c r="Q49" i="14"/>
  <c r="AK99" i="14"/>
  <c r="AK117" i="14"/>
  <c r="V71" i="19"/>
  <c r="V77" i="19"/>
  <c r="U101" i="14"/>
  <c r="X199" i="14"/>
  <c r="V118" i="15683"/>
  <c r="AE26" i="14"/>
  <c r="AJ114" i="14"/>
  <c r="AT39" i="14"/>
  <c r="AT114" i="14"/>
  <c r="S258" i="14"/>
  <c r="BA132" i="15683"/>
  <c r="R27" i="14"/>
  <c r="H102" i="14"/>
  <c r="T31" i="14"/>
  <c r="J106" i="14"/>
  <c r="G114" i="14"/>
  <c r="Q39" i="14"/>
  <c r="F126" i="14"/>
  <c r="P51" i="14"/>
  <c r="O73" i="19"/>
  <c r="X73" i="19"/>
  <c r="H78" i="19"/>
  <c r="O74" i="19"/>
  <c r="X74" i="19"/>
  <c r="I78" i="19"/>
  <c r="O75" i="19"/>
  <c r="X75" i="19"/>
  <c r="J78" i="19"/>
  <c r="AN111" i="14"/>
  <c r="AN93" i="14"/>
  <c r="AN123" i="14"/>
  <c r="O26" i="14"/>
  <c r="W238" i="14"/>
  <c r="I108" i="15683"/>
  <c r="K95" i="14"/>
  <c r="J206" i="14"/>
  <c r="O13" i="14"/>
  <c r="D230" i="14"/>
  <c r="D57" i="14"/>
  <c r="Q214" i="14"/>
  <c r="C107" i="15683"/>
  <c r="H119" i="14"/>
  <c r="R44" i="14"/>
  <c r="H84" i="14"/>
  <c r="H21" i="14"/>
  <c r="H58" i="14"/>
  <c r="R9" i="14"/>
  <c r="F158" i="15685"/>
  <c r="AI222" i="14"/>
  <c r="H122" i="15683"/>
  <c r="I156" i="18"/>
  <c r="F156" i="18"/>
  <c r="J90" i="14"/>
  <c r="T15" i="14"/>
  <c r="M66" i="19"/>
  <c r="C25" i="14"/>
  <c r="C26" i="14"/>
  <c r="C27" i="14"/>
  <c r="Q27" i="14"/>
  <c r="G102" i="14"/>
  <c r="P111" i="14"/>
  <c r="P93" i="14"/>
  <c r="P123" i="14"/>
  <c r="C111" i="14"/>
  <c r="C93" i="14"/>
  <c r="C123" i="14"/>
  <c r="N37" i="14"/>
  <c r="N39" i="14"/>
  <c r="N38" i="14"/>
  <c r="P71" i="19"/>
  <c r="P77" i="19"/>
  <c r="L77" i="19"/>
  <c r="J70" i="14"/>
  <c r="L10" i="18"/>
  <c r="D130" i="15683"/>
  <c r="AZ118" i="15683"/>
  <c r="J190" i="14"/>
  <c r="J94" i="14"/>
  <c r="K157" i="18"/>
  <c r="J161" i="15684"/>
  <c r="O93" i="14"/>
  <c r="O123" i="14"/>
  <c r="O111" i="14"/>
  <c r="AI34" i="15684"/>
  <c r="AI67" i="15684"/>
  <c r="AM21" i="15684"/>
  <c r="B103" i="18"/>
  <c r="B57" i="18"/>
  <c r="B36" i="18"/>
  <c r="O11" i="18"/>
  <c r="B81" i="18"/>
  <c r="H250" i="18"/>
  <c r="H259" i="18"/>
  <c r="H57" i="18"/>
  <c r="B48" i="18"/>
  <c r="B250" i="18"/>
  <c r="B259" i="18"/>
  <c r="H90" i="18"/>
  <c r="B90" i="18"/>
  <c r="B69" i="18"/>
  <c r="U255" i="14"/>
  <c r="S132" i="15683"/>
  <c r="J161" i="18"/>
  <c r="D56" i="14"/>
  <c r="J160" i="18"/>
  <c r="AT111" i="14"/>
  <c r="AT93" i="14"/>
  <c r="AT123" i="14"/>
  <c r="AC38" i="14"/>
  <c r="S113" i="14"/>
  <c r="L75" i="19"/>
  <c r="C70" i="14"/>
  <c r="E10" i="18"/>
  <c r="AI46" i="15684"/>
  <c r="AL46" i="15684"/>
  <c r="C164" i="15684"/>
  <c r="AL34" i="15684"/>
  <c r="AD15" i="14"/>
  <c r="T90" i="14"/>
  <c r="J231" i="14"/>
  <c r="U129" i="15683"/>
  <c r="J158" i="15685"/>
  <c r="I158" i="15685"/>
  <c r="L158" i="15685"/>
  <c r="AB44" i="14"/>
  <c r="R119" i="14"/>
  <c r="AH199" i="14"/>
  <c r="S121" i="15683"/>
  <c r="AF230" i="14"/>
  <c r="AC114" i="14"/>
  <c r="V256" i="14"/>
  <c r="AF132" i="15683"/>
  <c r="AM39" i="14"/>
  <c r="Y33" i="14"/>
  <c r="O108" i="14"/>
  <c r="R231" i="14"/>
  <c r="P131" i="15683"/>
  <c r="BF119" i="15683"/>
  <c r="J131" i="15683"/>
  <c r="P25" i="14"/>
  <c r="F100" i="14"/>
  <c r="AM38" i="14"/>
  <c r="AC113" i="14"/>
  <c r="V248" i="14"/>
  <c r="AF120" i="15683"/>
  <c r="AI79" i="15684"/>
  <c r="AL79" i="15684"/>
  <c r="AL67" i="15684"/>
  <c r="I104" i="15683"/>
  <c r="I103" i="15683"/>
  <c r="AI35" i="18"/>
  <c r="AJ35" i="18"/>
  <c r="AI68" i="18"/>
  <c r="AK68" i="18"/>
  <c r="AK35" i="18"/>
  <c r="X10" i="18"/>
  <c r="AJ68" i="18"/>
  <c r="N114" i="14"/>
  <c r="X39" i="14"/>
  <c r="AA27" i="14"/>
  <c r="Q102" i="14"/>
  <c r="T207" i="14"/>
  <c r="R130" i="15683"/>
  <c r="K158" i="15685"/>
  <c r="H96" i="14"/>
  <c r="H206" i="14"/>
  <c r="Y13" i="14"/>
  <c r="O88" i="14"/>
  <c r="K132" i="14"/>
  <c r="K37" i="15683"/>
  <c r="P126" i="14"/>
  <c r="AF231" i="14"/>
  <c r="Q134" i="15683"/>
  <c r="Z51" i="14"/>
  <c r="W214" i="14"/>
  <c r="I107" i="15683"/>
  <c r="AG214" i="14"/>
  <c r="F110" i="15683"/>
  <c r="AB13" i="14"/>
  <c r="R88" i="14"/>
  <c r="H215" i="14"/>
  <c r="S105" i="15683"/>
  <c r="AO49" i="14"/>
  <c r="AE124" i="14"/>
  <c r="AK216" i="14"/>
  <c r="AH110" i="15683"/>
  <c r="V214" i="14"/>
  <c r="H107" i="15683"/>
  <c r="Q19" i="14"/>
  <c r="Q56" i="14"/>
  <c r="F71" i="14"/>
  <c r="H11" i="18"/>
  <c r="AA7" i="14"/>
  <c r="Q82" i="14"/>
  <c r="W206" i="14"/>
  <c r="AI35" i="15685"/>
  <c r="AK35" i="15685"/>
  <c r="AI68" i="15685"/>
  <c r="AJ68" i="15685"/>
  <c r="AJ35" i="15685"/>
  <c r="X10" i="15685"/>
  <c r="AK68" i="15685"/>
  <c r="R230" i="14"/>
  <c r="AF69" i="15684"/>
  <c r="AE69" i="15684"/>
  <c r="AF36" i="15684"/>
  <c r="AF48" i="15684"/>
  <c r="AE36" i="15684"/>
  <c r="W11" i="15684"/>
  <c r="AG36" i="15684"/>
  <c r="AG48" i="15684"/>
  <c r="AG69" i="15684"/>
  <c r="AG81" i="15684"/>
  <c r="D191" i="14"/>
  <c r="H91" i="15684"/>
  <c r="B70" i="15684"/>
  <c r="B91" i="15684"/>
  <c r="H58" i="15684"/>
  <c r="B82" i="15684"/>
  <c r="H251" i="15684"/>
  <c r="H260" i="15684"/>
  <c r="B104" i="15684"/>
  <c r="B58" i="15684"/>
  <c r="B49" i="15684"/>
  <c r="B251" i="15684"/>
  <c r="B260" i="15684"/>
  <c r="B37" i="15684"/>
  <c r="O12" i="15684"/>
  <c r="C164" i="15685"/>
  <c r="AI46" i="15685"/>
  <c r="AL46" i="15685"/>
  <c r="AL34" i="15685"/>
  <c r="F102" i="14"/>
  <c r="P27" i="14"/>
  <c r="K131" i="14"/>
  <c r="J159" i="15684"/>
  <c r="F159" i="15684"/>
  <c r="D165" i="15684"/>
  <c r="AH190" i="14"/>
  <c r="G109" i="15683"/>
  <c r="AE126" i="14"/>
  <c r="AO51" i="14"/>
  <c r="AB25" i="14"/>
  <c r="R100" i="14"/>
  <c r="U191" i="14"/>
  <c r="S106" i="15683"/>
  <c r="F58" i="14"/>
  <c r="AG230" i="14"/>
  <c r="R70" i="14"/>
  <c r="H10" i="15684"/>
  <c r="W198" i="14"/>
  <c r="I118" i="15683"/>
  <c r="AB33" i="14"/>
  <c r="R108" i="14"/>
  <c r="U231" i="14"/>
  <c r="S131" i="15683"/>
  <c r="AN39" i="14"/>
  <c r="AD114" i="14"/>
  <c r="N45" i="14"/>
  <c r="D120" i="14"/>
  <c r="AE37" i="14"/>
  <c r="U112" i="14"/>
  <c r="AO32" i="14"/>
  <c r="AE107" i="14"/>
  <c r="X224" i="14"/>
  <c r="AH119" i="15683"/>
  <c r="Q101" i="14"/>
  <c r="T199" i="14"/>
  <c r="R118" i="15683"/>
  <c r="AA26" i="14"/>
  <c r="L43" i="14"/>
  <c r="C118" i="14"/>
  <c r="M43" i="14"/>
  <c r="AD14" i="14"/>
  <c r="T89" i="14"/>
  <c r="J223" i="14"/>
  <c r="U117" i="15683"/>
  <c r="H198" i="14"/>
  <c r="H95" i="14"/>
  <c r="R120" i="14"/>
  <c r="AH207" i="14"/>
  <c r="S133" i="15683"/>
  <c r="AB45" i="14"/>
  <c r="S84" i="14"/>
  <c r="AC9" i="14"/>
  <c r="S21" i="14"/>
  <c r="S58" i="14"/>
  <c r="AF71" i="14"/>
  <c r="J11" i="15685"/>
  <c r="AA37" i="14"/>
  <c r="Q112" i="14"/>
  <c r="T239" i="14"/>
  <c r="R108" i="15683"/>
  <c r="Y37" i="14"/>
  <c r="O112" i="14"/>
  <c r="R239" i="14"/>
  <c r="P108" i="15683"/>
  <c r="Z120" i="14"/>
  <c r="AF208" i="14"/>
  <c r="AC133" i="15683"/>
  <c r="AJ45" i="14"/>
  <c r="P58" i="14"/>
  <c r="AC71" i="14"/>
  <c r="G11" i="15685"/>
  <c r="AA50" i="14"/>
  <c r="Q125" i="14"/>
  <c r="AG223" i="14"/>
  <c r="R122" i="15683"/>
  <c r="I157" i="15684"/>
  <c r="L157" i="15684"/>
  <c r="J157" i="15684"/>
  <c r="Q120" i="14"/>
  <c r="AA45" i="14"/>
  <c r="T124" i="14"/>
  <c r="AJ215" i="14"/>
  <c r="U110" i="15683"/>
  <c r="AD49" i="14"/>
  <c r="BF116" i="15683"/>
  <c r="BF115" i="15683"/>
  <c r="J128" i="15683"/>
  <c r="K252" i="14"/>
  <c r="Y32" i="14"/>
  <c r="O107" i="14"/>
  <c r="R223" i="14"/>
  <c r="P119" i="15683"/>
  <c r="AH222" i="14"/>
  <c r="G122" i="15683"/>
  <c r="D133" i="14"/>
  <c r="T30" i="15683"/>
  <c r="AV37" i="14"/>
  <c r="AV112" i="14"/>
  <c r="U242" i="14"/>
  <c r="BC108" i="15683"/>
  <c r="AL112" i="14"/>
  <c r="S88" i="14"/>
  <c r="AC13" i="14"/>
  <c r="AC45" i="14"/>
  <c r="S120" i="14"/>
  <c r="J257" i="18"/>
  <c r="K257" i="18"/>
  <c r="J132" i="15683"/>
  <c r="BF120" i="15683"/>
  <c r="AI46" i="18"/>
  <c r="AL46" i="18"/>
  <c r="C164" i="18"/>
  <c r="AL34" i="18"/>
  <c r="K157" i="15684"/>
  <c r="E96" i="14"/>
  <c r="E206" i="14"/>
  <c r="AD231" i="14"/>
  <c r="O134" i="15683"/>
  <c r="N102" i="14"/>
  <c r="X27" i="14"/>
  <c r="AA25" i="14"/>
  <c r="Q100" i="14"/>
  <c r="T191" i="14"/>
  <c r="R106" i="15683"/>
  <c r="M7" i="14"/>
  <c r="C19" i="14"/>
  <c r="L7" i="14"/>
  <c r="C82" i="14"/>
  <c r="C113" i="14"/>
  <c r="L38" i="14"/>
  <c r="M38" i="14"/>
  <c r="O120" i="14"/>
  <c r="AE207" i="14"/>
  <c r="P133" i="15683"/>
  <c r="Y45" i="14"/>
  <c r="X31" i="14"/>
  <c r="N106" i="14"/>
  <c r="T21" i="14"/>
  <c r="T58" i="14"/>
  <c r="T84" i="14"/>
  <c r="AD9" i="14"/>
  <c r="AN37" i="14"/>
  <c r="AD112" i="14"/>
  <c r="AC8" i="14"/>
  <c r="S20" i="14"/>
  <c r="S57" i="14"/>
  <c r="T71" i="14"/>
  <c r="J11" i="15684"/>
  <c r="S83" i="14"/>
  <c r="AA38" i="14"/>
  <c r="Q113" i="14"/>
  <c r="T247" i="14"/>
  <c r="R120" i="15683"/>
  <c r="R254" i="14"/>
  <c r="BA121" i="15683"/>
  <c r="E133" i="15683"/>
  <c r="AC27" i="14"/>
  <c r="S102" i="14"/>
  <c r="V207" i="14"/>
  <c r="T130" i="15683"/>
  <c r="AA33" i="14"/>
  <c r="Q108" i="14"/>
  <c r="Z95" i="14"/>
  <c r="F200" i="14"/>
  <c r="AA13" i="14"/>
  <c r="Q88" i="14"/>
  <c r="E231" i="14"/>
  <c r="P129" i="15683"/>
  <c r="I158" i="15684"/>
  <c r="L158" i="15684"/>
  <c r="J158" i="15684"/>
  <c r="AD25" i="14"/>
  <c r="T100" i="14"/>
  <c r="W191" i="14"/>
  <c r="U106" i="15683"/>
  <c r="AI36" i="15685"/>
  <c r="AK69" i="15685"/>
  <c r="AK81" i="15685"/>
  <c r="AI69" i="15685"/>
  <c r="AJ69" i="15685"/>
  <c r="AJ81" i="15685"/>
  <c r="AJ36" i="15685"/>
  <c r="AJ48" i="15685"/>
  <c r="AK36" i="15685"/>
  <c r="AK48" i="15685"/>
  <c r="X11" i="15685"/>
  <c r="H134" i="15683"/>
  <c r="BD122" i="15683"/>
  <c r="AB31" i="14"/>
  <c r="R106" i="14"/>
  <c r="U215" i="14"/>
  <c r="S107" i="15683"/>
  <c r="N96" i="14"/>
  <c r="D207" i="14"/>
  <c r="AZ122" i="15683"/>
  <c r="D134" i="15683"/>
  <c r="U113" i="14"/>
  <c r="AE38" i="14"/>
  <c r="AE102" i="14"/>
  <c r="AO27" i="14"/>
  <c r="N107" i="14"/>
  <c r="X32" i="14"/>
  <c r="C108" i="14"/>
  <c r="L33" i="14"/>
  <c r="M33" i="14"/>
  <c r="H94" i="14"/>
  <c r="H190" i="14"/>
  <c r="I162" i="18"/>
  <c r="L162" i="18"/>
  <c r="J115" i="15683"/>
  <c r="J123" i="15683"/>
  <c r="K49" i="33"/>
  <c r="M52" i="33"/>
  <c r="P52" i="33"/>
  <c r="H70" i="14"/>
  <c r="J10" i="18"/>
  <c r="R246" i="14"/>
  <c r="D120" i="15683"/>
  <c r="AJ198" i="14"/>
  <c r="I121" i="15683"/>
  <c r="V230" i="14"/>
  <c r="BD120" i="15683"/>
  <c r="H132" i="15683"/>
  <c r="AH214" i="14"/>
  <c r="G110" i="15683"/>
  <c r="AE68" i="15684"/>
  <c r="AE35" i="15684"/>
  <c r="AG68" i="15684"/>
  <c r="AF35" i="15684"/>
  <c r="AF68" i="15684"/>
  <c r="W10" i="15684"/>
  <c r="AG35" i="15684"/>
  <c r="AE119" i="14"/>
  <c r="AO44" i="14"/>
  <c r="AO39" i="14"/>
  <c r="AE114" i="14"/>
  <c r="N95" i="14"/>
  <c r="D199" i="14"/>
  <c r="X37" i="14"/>
  <c r="N112" i="14"/>
  <c r="M27" i="14"/>
  <c r="L27" i="14"/>
  <c r="C102" i="14"/>
  <c r="L156" i="18"/>
  <c r="L165" i="18"/>
  <c r="I165" i="18"/>
  <c r="I166" i="18"/>
  <c r="L166" i="18"/>
  <c r="O70" i="14"/>
  <c r="E10" i="15684"/>
  <c r="AD31" i="14"/>
  <c r="T106" i="14"/>
  <c r="W215" i="14"/>
  <c r="U107" i="15683"/>
  <c r="S257" i="14"/>
  <c r="AO132" i="15683"/>
  <c r="F171" i="14"/>
  <c r="S230" i="14"/>
  <c r="AJ230" i="14"/>
  <c r="AN8" i="14"/>
  <c r="AD20" i="14"/>
  <c r="AD83" i="14"/>
  <c r="C13" i="18"/>
  <c r="C13" i="15685"/>
  <c r="A74" i="14"/>
  <c r="C13" i="15684"/>
  <c r="K238" i="14"/>
  <c r="J105" i="15683"/>
  <c r="J103" i="15683"/>
  <c r="J111" i="15683"/>
  <c r="X93" i="14"/>
  <c r="X123" i="14"/>
  <c r="X111" i="14"/>
  <c r="AE190" i="14"/>
  <c r="D109" i="15683"/>
  <c r="U190" i="14"/>
  <c r="G106" i="15683"/>
  <c r="V198" i="14"/>
  <c r="H118" i="15683"/>
  <c r="AB14" i="14"/>
  <c r="R89" i="14"/>
  <c r="H223" i="14"/>
  <c r="S117" i="15683"/>
  <c r="G198" i="14"/>
  <c r="G95" i="14"/>
  <c r="K257" i="15685"/>
  <c r="J257" i="15685"/>
  <c r="X125" i="14"/>
  <c r="AH50" i="14"/>
  <c r="F238" i="14"/>
  <c r="E104" i="15683"/>
  <c r="E103" i="15683"/>
  <c r="N43" i="14"/>
  <c r="D118" i="14"/>
  <c r="E190" i="14"/>
  <c r="E94" i="14"/>
  <c r="X223" i="14"/>
  <c r="V119" i="15683"/>
  <c r="M15" i="14"/>
  <c r="C90" i="14"/>
  <c r="L15" i="14"/>
  <c r="C119" i="14"/>
  <c r="L44" i="14"/>
  <c r="M44" i="14"/>
  <c r="L156" i="15685"/>
  <c r="L165" i="15685"/>
  <c r="I165" i="15685"/>
  <c r="I166" i="15685"/>
  <c r="L166" i="15685"/>
  <c r="J160" i="15685"/>
  <c r="I160" i="15685"/>
  <c r="L160" i="15685"/>
  <c r="S70" i="14"/>
  <c r="I10" i="15684"/>
  <c r="BF122" i="15683"/>
  <c r="J134" i="15683"/>
  <c r="AF70" i="14"/>
  <c r="J10" i="15685"/>
  <c r="R101" i="14"/>
  <c r="U199" i="14"/>
  <c r="S118" i="15683"/>
  <c r="AB26" i="14"/>
  <c r="Z21" i="14"/>
  <c r="AJ9" i="14"/>
  <c r="Z84" i="14"/>
  <c r="AG222" i="14"/>
  <c r="F122" i="15683"/>
  <c r="F131" i="15683"/>
  <c r="BB119" i="15683"/>
  <c r="AJ214" i="14"/>
  <c r="I110" i="15683"/>
  <c r="R222" i="14"/>
  <c r="D119" i="15683"/>
  <c r="AB50" i="14"/>
  <c r="R125" i="14"/>
  <c r="AH223" i="14"/>
  <c r="S122" i="15683"/>
  <c r="O126" i="14"/>
  <c r="Y51" i="14"/>
  <c r="J132" i="14"/>
  <c r="S90" i="14"/>
  <c r="AC15" i="14"/>
  <c r="AI79" i="18"/>
  <c r="AL79" i="18"/>
  <c r="AL67" i="18"/>
  <c r="O84" i="14"/>
  <c r="O21" i="14"/>
  <c r="O58" i="14"/>
  <c r="AB71" i="14"/>
  <c r="F11" i="15685"/>
  <c r="Y9" i="14"/>
  <c r="AE7" i="14"/>
  <c r="U19" i="14"/>
  <c r="U56" i="14"/>
  <c r="U82" i="14"/>
  <c r="AH51" i="14"/>
  <c r="X126" i="14"/>
  <c r="AD232" i="14"/>
  <c r="AA134" i="15683"/>
  <c r="L50" i="14"/>
  <c r="C125" i="14"/>
  <c r="M50" i="14"/>
  <c r="C112" i="14"/>
  <c r="M37" i="14"/>
  <c r="L37" i="14"/>
  <c r="AE206" i="14"/>
  <c r="X15" i="14"/>
  <c r="N90" i="14"/>
  <c r="I95" i="14"/>
  <c r="I198" i="14"/>
  <c r="W222" i="14"/>
  <c r="I119" i="15683"/>
  <c r="BF117" i="15683"/>
  <c r="J129" i="15683"/>
  <c r="V206" i="14"/>
  <c r="Q107" i="14"/>
  <c r="AA32" i="14"/>
  <c r="AA15" i="14"/>
  <c r="Q90" i="14"/>
  <c r="Z93" i="14"/>
  <c r="Z123" i="14"/>
  <c r="Z111" i="14"/>
  <c r="F46" i="15684"/>
  <c r="F248" i="15684"/>
  <c r="C248" i="15684"/>
  <c r="C257" i="15684"/>
  <c r="F257" i="15684"/>
  <c r="AC32" i="14"/>
  <c r="S107" i="14"/>
  <c r="V223" i="14"/>
  <c r="T119" i="15683"/>
  <c r="AD70" i="14"/>
  <c r="H10" i="15685"/>
  <c r="W190" i="14"/>
  <c r="I106" i="15683"/>
  <c r="R214" i="14"/>
  <c r="D107" i="15683"/>
  <c r="Z119" i="14"/>
  <c r="AF200" i="14"/>
  <c r="AC121" i="15683"/>
  <c r="AJ44" i="14"/>
  <c r="N21" i="14"/>
  <c r="N58" i="14"/>
  <c r="AA71" i="14"/>
  <c r="E11" i="15685"/>
  <c r="AJ7" i="14"/>
  <c r="Z82" i="14"/>
  <c r="Z19" i="14"/>
  <c r="AI14" i="14"/>
  <c r="Y89" i="14"/>
  <c r="E224" i="14"/>
  <c r="AB117" i="15683"/>
  <c r="AE125" i="14"/>
  <c r="AO50" i="14"/>
  <c r="E198" i="14"/>
  <c r="E95" i="14"/>
  <c r="X33" i="14"/>
  <c r="N108" i="14"/>
  <c r="M31" i="14"/>
  <c r="L31" i="14"/>
  <c r="C106" i="14"/>
  <c r="AC125" i="14"/>
  <c r="AM50" i="14"/>
  <c r="W230" i="14"/>
  <c r="S241" i="14"/>
  <c r="AO108" i="15683"/>
  <c r="F169" i="14"/>
  <c r="AA46" i="15684"/>
  <c r="AD46" i="15684"/>
  <c r="AD34" i="15684"/>
  <c r="T119" i="14"/>
  <c r="AJ199" i="14"/>
  <c r="U121" i="15683"/>
  <c r="AD44" i="14"/>
  <c r="AO43" i="14"/>
  <c r="AE118" i="14"/>
  <c r="T125" i="14"/>
  <c r="AJ223" i="14"/>
  <c r="U122" i="15683"/>
  <c r="AD50" i="14"/>
  <c r="K156" i="18"/>
  <c r="K165" i="18"/>
  <c r="K166" i="18"/>
  <c r="J191" i="14"/>
  <c r="T94" i="14"/>
  <c r="T131" i="14"/>
  <c r="C36" i="15683"/>
  <c r="W10" i="15685"/>
  <c r="AE35" i="15685"/>
  <c r="AG68" i="15685"/>
  <c r="AE68" i="15685"/>
  <c r="AF68" i="15685"/>
  <c r="AG35" i="15685"/>
  <c r="AF35" i="15685"/>
  <c r="X83" i="14"/>
  <c r="X20" i="14"/>
  <c r="AH8" i="14"/>
  <c r="C101" i="14"/>
  <c r="L26" i="14"/>
  <c r="M26" i="14"/>
  <c r="J230" i="14"/>
  <c r="R84" i="14"/>
  <c r="R21" i="14"/>
  <c r="R58" i="14"/>
  <c r="AE71" i="14"/>
  <c r="I11" i="15685"/>
  <c r="AB9" i="14"/>
  <c r="AH198" i="14"/>
  <c r="G121" i="15683"/>
  <c r="I128" i="15683"/>
  <c r="J252" i="14"/>
  <c r="BE116" i="15683"/>
  <c r="AA39" i="14"/>
  <c r="Q114" i="14"/>
  <c r="T255" i="14"/>
  <c r="R132" i="15683"/>
  <c r="U206" i="14"/>
  <c r="AO26" i="14"/>
  <c r="AE101" i="14"/>
  <c r="AK111" i="14"/>
  <c r="AK93" i="14"/>
  <c r="AK123" i="14"/>
  <c r="AJ43" i="14"/>
  <c r="Z118" i="14"/>
  <c r="AF192" i="14"/>
  <c r="AC109" i="15683"/>
  <c r="R207" i="14"/>
  <c r="P130" i="15683"/>
  <c r="Z33" i="14"/>
  <c r="P108" i="14"/>
  <c r="S231" i="14"/>
  <c r="Q131" i="15683"/>
  <c r="F70" i="14"/>
  <c r="H10" i="18"/>
  <c r="T126" i="14"/>
  <c r="AJ231" i="14"/>
  <c r="U134" i="15683"/>
  <c r="AD51" i="14"/>
  <c r="AH230" i="14"/>
  <c r="N88" i="14"/>
  <c r="N94" i="14"/>
  <c r="X13" i="14"/>
  <c r="J199" i="14"/>
  <c r="B37" i="15685"/>
  <c r="B58" i="15685"/>
  <c r="B49" i="15685"/>
  <c r="B251" i="15685"/>
  <c r="B260" i="15685"/>
  <c r="H91" i="15685"/>
  <c r="B104" i="15685"/>
  <c r="H58" i="15685"/>
  <c r="B70" i="15685"/>
  <c r="B91" i="15685"/>
  <c r="B82" i="15685"/>
  <c r="H251" i="15685"/>
  <c r="H260" i="15685"/>
  <c r="O12" i="15685"/>
  <c r="AI79" i="15685"/>
  <c r="AL79" i="15685"/>
  <c r="AL67" i="15685"/>
  <c r="I70" i="14"/>
  <c r="K10" i="18"/>
  <c r="D223" i="14"/>
  <c r="O117" i="15683"/>
  <c r="Y43" i="14"/>
  <c r="O118" i="14"/>
  <c r="AE191" i="14"/>
  <c r="P109" i="15683"/>
  <c r="O71" i="19"/>
  <c r="X69" i="19"/>
  <c r="AE106" i="14"/>
  <c r="AO31" i="14"/>
  <c r="AC26" i="14"/>
  <c r="S101" i="14"/>
  <c r="V199" i="14"/>
  <c r="T118" i="15683"/>
  <c r="H222" i="14"/>
  <c r="G117" i="15683"/>
  <c r="Z32" i="14"/>
  <c r="P107" i="14"/>
  <c r="S223" i="14"/>
  <c r="Q119" i="15683"/>
  <c r="Q20" i="14"/>
  <c r="Q57" i="14"/>
  <c r="R71" i="14"/>
  <c r="H11" i="15684"/>
  <c r="AA8" i="14"/>
  <c r="Q83" i="14"/>
  <c r="I257" i="15685"/>
  <c r="L257" i="15685"/>
  <c r="F131" i="14"/>
  <c r="B32" i="15683"/>
  <c r="N44" i="14"/>
  <c r="D119" i="14"/>
  <c r="O82" i="14"/>
  <c r="Y7" i="14"/>
  <c r="O19" i="14"/>
  <c r="O56" i="14"/>
  <c r="D71" i="14"/>
  <c r="F11" i="18"/>
  <c r="K166" i="15685"/>
  <c r="L13" i="14"/>
  <c r="M13" i="14"/>
  <c r="C88" i="14"/>
  <c r="L45" i="14"/>
  <c r="C120" i="14"/>
  <c r="M45" i="14"/>
  <c r="AM49" i="14"/>
  <c r="AC124" i="14"/>
  <c r="AI216" i="14"/>
  <c r="AF110" i="15683"/>
  <c r="Y44" i="14"/>
  <c r="O119" i="14"/>
  <c r="AE199" i="14"/>
  <c r="P121" i="15683"/>
  <c r="AB8" i="14"/>
  <c r="R20" i="14"/>
  <c r="R57" i="14"/>
  <c r="S71" i="14"/>
  <c r="I11" i="15684"/>
  <c r="R83" i="14"/>
  <c r="F145" i="14"/>
  <c r="F147" i="14"/>
  <c r="E141" i="15683"/>
  <c r="Z49" i="14"/>
  <c r="P124" i="14"/>
  <c r="AF215" i="14"/>
  <c r="Q110" i="15683"/>
  <c r="I96" i="14"/>
  <c r="I206" i="14"/>
  <c r="U198" i="14"/>
  <c r="G118" i="15683"/>
  <c r="F207" i="14"/>
  <c r="P96" i="14"/>
  <c r="AD67" i="15685"/>
  <c r="AA79" i="15685"/>
  <c r="AD79" i="15685"/>
  <c r="V190" i="14"/>
  <c r="H106" i="15683"/>
  <c r="T118" i="14"/>
  <c r="AJ191" i="14"/>
  <c r="U109" i="15683"/>
  <c r="AD43" i="14"/>
  <c r="AN38" i="14"/>
  <c r="AD113" i="14"/>
  <c r="W248" i="14"/>
  <c r="AG120" i="15683"/>
  <c r="AA43" i="14"/>
  <c r="Q118" i="14"/>
  <c r="S214" i="14"/>
  <c r="E107" i="15683"/>
  <c r="U222" i="14"/>
  <c r="G119" i="15683"/>
  <c r="I116" i="15683"/>
  <c r="I115" i="15683"/>
  <c r="I123" i="15683"/>
  <c r="J245" i="14"/>
  <c r="I132" i="15683"/>
  <c r="BE120" i="15683"/>
  <c r="J130" i="15683"/>
  <c r="BF118" i="15683"/>
  <c r="S118" i="14"/>
  <c r="AC43" i="14"/>
  <c r="I248" i="15684"/>
  <c r="F79" i="15684"/>
  <c r="L248" i="15684"/>
  <c r="AV39" i="14"/>
  <c r="AV114" i="14"/>
  <c r="U258" i="14"/>
  <c r="BC132" i="15683"/>
  <c r="AL114" i="14"/>
  <c r="U257" i="14"/>
  <c r="AQ132" i="15683"/>
  <c r="AB70" i="14"/>
  <c r="F10" i="15685"/>
  <c r="AK68" i="15684"/>
  <c r="AI35" i="15684"/>
  <c r="AJ35" i="15684"/>
  <c r="AJ68" i="15684"/>
  <c r="X10" i="15684"/>
  <c r="AK35" i="15684"/>
  <c r="AI68" i="15684"/>
  <c r="U83" i="14"/>
  <c r="AE8" i="14"/>
  <c r="U20" i="14"/>
  <c r="U57" i="14"/>
  <c r="X25" i="14"/>
  <c r="N100" i="14"/>
  <c r="M8" i="14"/>
  <c r="C83" i="14"/>
  <c r="C20" i="14"/>
  <c r="L8" i="14"/>
  <c r="L49" i="14"/>
  <c r="M49" i="14"/>
  <c r="C124" i="14"/>
  <c r="M39" i="14"/>
  <c r="L39" i="14"/>
  <c r="C114" i="14"/>
  <c r="AC112" i="14"/>
  <c r="AM37" i="14"/>
  <c r="Z50" i="14"/>
  <c r="P125" i="14"/>
  <c r="AF223" i="14"/>
  <c r="Q122" i="15683"/>
  <c r="T70" i="14"/>
  <c r="J10" i="15684"/>
  <c r="AD32" i="14"/>
  <c r="T107" i="14"/>
  <c r="W223" i="14"/>
  <c r="U119" i="15683"/>
  <c r="S249" i="14"/>
  <c r="AO120" i="15683"/>
  <c r="F170" i="14"/>
  <c r="F133" i="14"/>
  <c r="T32" i="15683"/>
  <c r="AJ206" i="14"/>
  <c r="H230" i="14"/>
  <c r="AJ20" i="14"/>
  <c r="AT8" i="14"/>
  <c r="AJ83" i="14"/>
  <c r="V222" i="14"/>
  <c r="H119" i="15683"/>
  <c r="G96" i="14"/>
  <c r="G206" i="14"/>
  <c r="AE84" i="14"/>
  <c r="AE21" i="14"/>
  <c r="AE58" i="14"/>
  <c r="AH72" i="14"/>
  <c r="L12" i="15685"/>
  <c r="AO9" i="14"/>
  <c r="J156" i="18"/>
  <c r="J165" i="18"/>
  <c r="J166" i="18"/>
  <c r="Y31" i="14"/>
  <c r="O106" i="14"/>
  <c r="R215" i="14"/>
  <c r="P107" i="15683"/>
  <c r="AE108" i="14"/>
  <c r="AO33" i="14"/>
  <c r="AH9" i="14"/>
  <c r="X21" i="14"/>
  <c r="X84" i="14"/>
  <c r="P56" i="14"/>
  <c r="E71" i="14"/>
  <c r="G11" i="18"/>
  <c r="O83" i="14"/>
  <c r="O20" i="14"/>
  <c r="O57" i="14"/>
  <c r="P71" i="14"/>
  <c r="F11" i="15684"/>
  <c r="Y8" i="14"/>
  <c r="T88" i="14"/>
  <c r="J215" i="14"/>
  <c r="U105" i="15683"/>
  <c r="AD13" i="14"/>
  <c r="G70" i="14"/>
  <c r="I10" i="18"/>
  <c r="C116" i="15683"/>
  <c r="C115" i="15683"/>
  <c r="D245" i="14"/>
  <c r="F233" i="14"/>
  <c r="AO129" i="15683"/>
  <c r="F146" i="14"/>
  <c r="S82" i="14"/>
  <c r="AC7" i="14"/>
  <c r="S19" i="14"/>
  <c r="S56" i="14"/>
  <c r="H71" i="14"/>
  <c r="J11" i="18"/>
  <c r="AD33" i="14"/>
  <c r="T108" i="14"/>
  <c r="W231" i="14"/>
  <c r="U131" i="15683"/>
  <c r="AA79" i="15684"/>
  <c r="AD79" i="15684"/>
  <c r="AD67" i="15684"/>
  <c r="AJ222" i="14"/>
  <c r="I122" i="15683"/>
  <c r="Y100" i="14"/>
  <c r="R192" i="14"/>
  <c r="AB106" i="15683"/>
  <c r="AI25" i="14"/>
  <c r="AO14" i="14"/>
  <c r="AE89" i="14"/>
  <c r="K224" i="14"/>
  <c r="AH117" i="15683"/>
  <c r="AK31" i="14"/>
  <c r="AA106" i="14"/>
  <c r="AD82" i="14"/>
  <c r="AD19" i="14"/>
  <c r="AD56" i="14"/>
  <c r="I72" i="14"/>
  <c r="K12" i="18"/>
  <c r="AN7" i="14"/>
  <c r="AO25" i="14"/>
  <c r="AE100" i="14"/>
  <c r="N57" i="14"/>
  <c r="O71" i="14"/>
  <c r="E11" i="15684"/>
  <c r="V247" i="14"/>
  <c r="T120" i="15683"/>
  <c r="J131" i="14"/>
  <c r="X38" i="14"/>
  <c r="N113" i="14"/>
  <c r="T206" i="14"/>
  <c r="C100" i="14"/>
  <c r="M25" i="14"/>
  <c r="L25" i="14"/>
  <c r="AE70" i="14"/>
  <c r="I10" i="15685"/>
  <c r="AY117" i="15683"/>
  <c r="C129" i="15683"/>
  <c r="J96" i="14"/>
  <c r="Y26" i="14"/>
  <c r="O101" i="14"/>
  <c r="T254" i="14"/>
  <c r="AB27" i="14"/>
  <c r="R102" i="14"/>
  <c r="U207" i="14"/>
  <c r="S130" i="15683"/>
  <c r="Q124" i="14"/>
  <c r="AG215" i="14"/>
  <c r="R110" i="15683"/>
  <c r="AA49" i="14"/>
  <c r="H214" i="14"/>
  <c r="G105" i="15683"/>
  <c r="Q116" i="15683"/>
  <c r="Q115" i="15683"/>
  <c r="F246" i="14"/>
  <c r="AI27" i="14"/>
  <c r="Y102" i="14"/>
  <c r="R208" i="14"/>
  <c r="AB130" i="15683"/>
  <c r="S106" i="14"/>
  <c r="V215" i="14"/>
  <c r="T107" i="15683"/>
  <c r="AC31" i="14"/>
  <c r="G190" i="14"/>
  <c r="G94" i="14"/>
  <c r="AD27" i="14"/>
  <c r="T102" i="14"/>
  <c r="W207" i="14"/>
  <c r="U130" i="15683"/>
  <c r="AC126" i="14"/>
  <c r="AI232" i="14"/>
  <c r="AF134" i="15683"/>
  <c r="AM51" i="14"/>
  <c r="AB51" i="14"/>
  <c r="R126" i="14"/>
  <c r="AH231" i="14"/>
  <c r="S134" i="15683"/>
  <c r="F56" i="14"/>
  <c r="AH7" i="14"/>
  <c r="X19" i="14"/>
  <c r="X82" i="14"/>
  <c r="AO45" i="14"/>
  <c r="AE120" i="14"/>
  <c r="H58" i="18"/>
  <c r="O12" i="18"/>
  <c r="B49" i="18"/>
  <c r="B251" i="18"/>
  <c r="B260" i="18"/>
  <c r="B91" i="18"/>
  <c r="B82" i="18"/>
  <c r="H251" i="18"/>
  <c r="H260" i="18"/>
  <c r="B37" i="18"/>
  <c r="H91" i="18"/>
  <c r="B58" i="18"/>
  <c r="B70" i="18"/>
  <c r="B104" i="18"/>
  <c r="P26" i="14"/>
  <c r="F101" i="14"/>
  <c r="F57" i="14"/>
  <c r="X89" i="14"/>
  <c r="D224" i="14"/>
  <c r="AA117" i="15683"/>
  <c r="AH14" i="14"/>
  <c r="AB43" i="14"/>
  <c r="R118" i="14"/>
  <c r="AH191" i="14"/>
  <c r="S109" i="15683"/>
  <c r="AA51" i="14"/>
  <c r="Q126" i="14"/>
  <c r="AG231" i="14"/>
  <c r="R134" i="15683"/>
  <c r="S222" i="14"/>
  <c r="E119" i="15683"/>
  <c r="T101" i="14"/>
  <c r="W199" i="14"/>
  <c r="U118" i="15683"/>
  <c r="AD26" i="14"/>
  <c r="U230" i="14"/>
  <c r="D58" i="14"/>
  <c r="D70" i="14"/>
  <c r="F10" i="18"/>
  <c r="U88" i="14"/>
  <c r="AE13" i="14"/>
  <c r="T198" i="14"/>
  <c r="F118" i="15683"/>
  <c r="C89" i="14"/>
  <c r="M14" i="14"/>
  <c r="L14" i="14"/>
  <c r="J222" i="14"/>
  <c r="I117" i="15683"/>
  <c r="J156" i="15685"/>
  <c r="J165" i="15685"/>
  <c r="J166" i="15685"/>
  <c r="AE198" i="14"/>
  <c r="D121" i="15683"/>
  <c r="AH206" i="14"/>
  <c r="AV38" i="14"/>
  <c r="AV113" i="14"/>
  <c r="U250" i="14"/>
  <c r="AL113" i="14"/>
  <c r="AF214" i="14"/>
  <c r="E110" i="15683"/>
  <c r="T238" i="14"/>
  <c r="F108" i="15683"/>
  <c r="R238" i="14"/>
  <c r="D108" i="15683"/>
  <c r="O124" i="14"/>
  <c r="Y49" i="14"/>
  <c r="AE15" i="14"/>
  <c r="U90" i="14"/>
  <c r="AA46" i="15685"/>
  <c r="AD46" i="15685"/>
  <c r="AD34" i="15685"/>
  <c r="AC25" i="14"/>
  <c r="S100" i="14"/>
  <c r="V191" i="14"/>
  <c r="T106" i="15683"/>
  <c r="AJ190" i="14"/>
  <c r="I109" i="15683"/>
  <c r="AA44" i="14"/>
  <c r="Q119" i="14"/>
  <c r="P106" i="14"/>
  <c r="S215" i="14"/>
  <c r="Q107" i="15683"/>
  <c r="Z31" i="14"/>
  <c r="K133" i="14"/>
  <c r="AB32" i="14"/>
  <c r="R107" i="14"/>
  <c r="U223" i="14"/>
  <c r="S119" i="15683"/>
  <c r="D252" i="14"/>
  <c r="C128" i="15683"/>
  <c r="AY116" i="15683"/>
  <c r="AY115" i="15683"/>
  <c r="S89" i="14"/>
  <c r="AC14" i="14"/>
  <c r="S119" i="14"/>
  <c r="AC44" i="14"/>
  <c r="I257" i="18"/>
  <c r="L257" i="18"/>
  <c r="D238" i="14"/>
  <c r="C104" i="15683"/>
  <c r="C103" i="15683"/>
  <c r="X26" i="14"/>
  <c r="N101" i="14"/>
  <c r="T190" i="14"/>
  <c r="F106" i="15683"/>
  <c r="M9" i="14"/>
  <c r="C21" i="14"/>
  <c r="C84" i="14"/>
  <c r="L9" i="14"/>
  <c r="C126" i="14"/>
  <c r="M51" i="14"/>
  <c r="L51" i="14"/>
  <c r="K160" i="15685"/>
  <c r="AH49" i="14"/>
  <c r="X124" i="14"/>
  <c r="AD216" i="14"/>
  <c r="AA110" i="15683"/>
  <c r="L78" i="19"/>
  <c r="M78" i="19"/>
  <c r="AF222" i="14"/>
  <c r="E122" i="15683"/>
  <c r="T246" i="14"/>
  <c r="F120" i="15683"/>
  <c r="Y39" i="14"/>
  <c r="O114" i="14"/>
  <c r="R255" i="14"/>
  <c r="P132" i="15683"/>
  <c r="BA116" i="15683"/>
  <c r="BA115" i="15683"/>
  <c r="E128" i="15683"/>
  <c r="E127" i="15683"/>
  <c r="F252" i="14"/>
  <c r="AM111" i="14"/>
  <c r="AM93" i="14"/>
  <c r="AM123" i="14"/>
  <c r="AD34" i="18"/>
  <c r="AA46" i="18"/>
  <c r="AD46" i="18"/>
  <c r="AA79" i="18"/>
  <c r="AD79" i="18"/>
  <c r="AD67" i="18"/>
  <c r="AD45" i="14"/>
  <c r="T120" i="14"/>
  <c r="AJ207" i="14"/>
  <c r="U133" i="15683"/>
  <c r="R90" i="14"/>
  <c r="H231" i="14"/>
  <c r="S129" i="15683"/>
  <c r="AB15" i="14"/>
  <c r="AA14" i="14"/>
  <c r="Q89" i="14"/>
  <c r="AI15" i="14"/>
  <c r="Y90" i="14"/>
  <c r="E232" i="14"/>
  <c r="AB129" i="15683"/>
  <c r="AI111" i="14"/>
  <c r="AI93" i="14"/>
  <c r="AI123" i="14"/>
  <c r="F156" i="15684"/>
  <c r="C165" i="15684"/>
  <c r="Q84" i="14"/>
  <c r="Q21" i="14"/>
  <c r="Q58" i="14"/>
  <c r="AD71" i="14"/>
  <c r="H11" i="15685"/>
  <c r="AA9" i="14"/>
  <c r="U96" i="14"/>
  <c r="U133" i="14"/>
  <c r="U37" i="15683"/>
  <c r="U91" i="15683"/>
  <c r="K207" i="14"/>
  <c r="U214" i="14"/>
  <c r="G107" i="15683"/>
  <c r="P94" i="14"/>
  <c r="F191" i="14"/>
  <c r="P70" i="14"/>
  <c r="F10" i="15684"/>
  <c r="C107" i="14"/>
  <c r="M32" i="14"/>
  <c r="L32" i="14"/>
  <c r="J214" i="14"/>
  <c r="I105" i="15683"/>
  <c r="C257" i="18"/>
  <c r="F257" i="18"/>
  <c r="R19" i="14"/>
  <c r="R56" i="14"/>
  <c r="G71" i="14"/>
  <c r="I11" i="18"/>
  <c r="AB7" i="14"/>
  <c r="R82" i="14"/>
  <c r="D132" i="14"/>
  <c r="K30" i="15683"/>
  <c r="I94" i="14"/>
  <c r="I190" i="14"/>
  <c r="O113" i="14"/>
  <c r="R247" i="14"/>
  <c r="P120" i="15683"/>
  <c r="Y38" i="14"/>
  <c r="K158" i="15684"/>
  <c r="AC33" i="14"/>
  <c r="S108" i="14"/>
  <c r="V231" i="14"/>
  <c r="T131" i="15683"/>
  <c r="AB49" i="14"/>
  <c r="R124" i="14"/>
  <c r="AH215" i="14"/>
  <c r="S110" i="15683"/>
  <c r="Y125" i="14"/>
  <c r="AE224" i="14"/>
  <c r="AB122" i="15683"/>
  <c r="AI50" i="14"/>
  <c r="T19" i="14"/>
  <c r="T56" i="14"/>
  <c r="I71" i="14"/>
  <c r="K11" i="18"/>
  <c r="N131" i="14"/>
  <c r="C30" i="15683"/>
  <c r="C86" i="15683"/>
  <c r="AG69" i="18"/>
  <c r="AG81" i="18"/>
  <c r="AF36" i="18"/>
  <c r="AF48" i="18"/>
  <c r="AE69" i="18"/>
  <c r="W11" i="18"/>
  <c r="AE36" i="18"/>
  <c r="AF69" i="18"/>
  <c r="AG36" i="18"/>
  <c r="AG48" i="18"/>
  <c r="AM33" i="14"/>
  <c r="AC108" i="14"/>
  <c r="V232" i="14"/>
  <c r="AF131" i="15683"/>
  <c r="H104" i="15683"/>
  <c r="H103" i="15683"/>
  <c r="H111" i="15683"/>
  <c r="I238" i="14"/>
  <c r="S69" i="15685"/>
  <c r="T11" i="15685"/>
  <c r="T69" i="15685"/>
  <c r="T81" i="15685"/>
  <c r="U36" i="15685"/>
  <c r="U48" i="15685"/>
  <c r="T36" i="15685"/>
  <c r="T48" i="15685"/>
  <c r="U69" i="15685"/>
  <c r="U81" i="15685"/>
  <c r="S36" i="15685"/>
  <c r="J156" i="15684"/>
  <c r="J165" i="15684"/>
  <c r="K156" i="15684"/>
  <c r="K165" i="15684"/>
  <c r="AI199" i="14"/>
  <c r="T121" i="15683"/>
  <c r="Y124" i="14"/>
  <c r="AE216" i="14"/>
  <c r="AB110" i="15683"/>
  <c r="AI49" i="14"/>
  <c r="U249" i="14"/>
  <c r="AQ120" i="15683"/>
  <c r="H170" i="14"/>
  <c r="BC121" i="15683"/>
  <c r="G133" i="15683"/>
  <c r="W14" i="14"/>
  <c r="V14" i="14"/>
  <c r="M89" i="14"/>
  <c r="AA70" i="14"/>
  <c r="E10" i="15685"/>
  <c r="P101" i="14"/>
  <c r="Z26" i="14"/>
  <c r="P57" i="14"/>
  <c r="Q71" i="14"/>
  <c r="G11" i="15684"/>
  <c r="AO120" i="14"/>
  <c r="K177" i="14"/>
  <c r="AY45" i="14"/>
  <c r="AY120" i="14"/>
  <c r="E70" i="14"/>
  <c r="G10" i="18"/>
  <c r="F132" i="15683"/>
  <c r="BB120" i="15683"/>
  <c r="BB118" i="15683"/>
  <c r="F130" i="15683"/>
  <c r="AF70" i="18"/>
  <c r="AG37" i="18"/>
  <c r="AG49" i="18"/>
  <c r="AG70" i="18"/>
  <c r="AG82" i="18"/>
  <c r="AE37" i="18"/>
  <c r="AE70" i="18"/>
  <c r="W12" i="18"/>
  <c r="AF37" i="18"/>
  <c r="AF49" i="18"/>
  <c r="AC36" i="18"/>
  <c r="AC48" i="18"/>
  <c r="AA36" i="18"/>
  <c r="AB69" i="18"/>
  <c r="AB81" i="18"/>
  <c r="AB36" i="18"/>
  <c r="AB48" i="18"/>
  <c r="V11" i="18"/>
  <c r="AA69" i="18"/>
  <c r="AC69" i="18"/>
  <c r="AC81" i="18"/>
  <c r="G133" i="14"/>
  <c r="T33" i="15683"/>
  <c r="AT83" i="14"/>
  <c r="AT20" i="14"/>
  <c r="BC117" i="15683"/>
  <c r="G129" i="15683"/>
  <c r="AD107" i="14"/>
  <c r="AN32" i="14"/>
  <c r="AE20" i="14"/>
  <c r="AE57" i="14"/>
  <c r="V72" i="14"/>
  <c r="L12" i="15684"/>
  <c r="AO8" i="14"/>
  <c r="AE83" i="14"/>
  <c r="AI47" i="15684"/>
  <c r="AL35" i="15684"/>
  <c r="K257" i="15684"/>
  <c r="J257" i="15684"/>
  <c r="AG191" i="14"/>
  <c r="R109" i="15683"/>
  <c r="I133" i="14"/>
  <c r="T35" i="15683"/>
  <c r="R95" i="14"/>
  <c r="R132" i="14"/>
  <c r="L34" i="15683"/>
  <c r="L90" i="15683"/>
  <c r="H199" i="14"/>
  <c r="E191" i="14"/>
  <c r="O94" i="14"/>
  <c r="O131" i="14"/>
  <c r="C31" i="15683"/>
  <c r="C87" i="15683"/>
  <c r="B88" i="15683"/>
  <c r="X216" i="14"/>
  <c r="AH107" i="15683"/>
  <c r="BC118" i="15683"/>
  <c r="G130" i="15683"/>
  <c r="AB84" i="14"/>
  <c r="AL9" i="14"/>
  <c r="AB21" i="14"/>
  <c r="AB58" i="14"/>
  <c r="AE72" i="14"/>
  <c r="I12" i="15685"/>
  <c r="I129" i="15683"/>
  <c r="BE117" i="15683"/>
  <c r="AI224" i="14"/>
  <c r="AF122" i="15683"/>
  <c r="Q231" i="14"/>
  <c r="O131" i="15683"/>
  <c r="D116" i="15683"/>
  <c r="D115" i="15683"/>
  <c r="D123" i="15683"/>
  <c r="E245" i="14"/>
  <c r="AS14" i="14"/>
  <c r="AS89" i="14"/>
  <c r="E226" i="14"/>
  <c r="AI89" i="14"/>
  <c r="AC107" i="14"/>
  <c r="AM32" i="14"/>
  <c r="AK32" i="14"/>
  <c r="AA107" i="14"/>
  <c r="T224" i="14"/>
  <c r="AD119" i="15683"/>
  <c r="V37" i="14"/>
  <c r="W37" i="14"/>
  <c r="M112" i="14"/>
  <c r="J71" i="14"/>
  <c r="L11" i="18"/>
  <c r="B36" i="15683"/>
  <c r="K36" i="15683"/>
  <c r="W44" i="14"/>
  <c r="V44" i="14"/>
  <c r="M119" i="14"/>
  <c r="C230" i="14"/>
  <c r="L90" i="14"/>
  <c r="AD190" i="14"/>
  <c r="C109" i="15683"/>
  <c r="C111" i="15683"/>
  <c r="AB89" i="14"/>
  <c r="AL14" i="14"/>
  <c r="C14" i="18"/>
  <c r="C14" i="15684"/>
  <c r="C14" i="15685"/>
  <c r="Q10" i="15684"/>
  <c r="G35" i="15684"/>
  <c r="I68" i="15684"/>
  <c r="H68" i="15684"/>
  <c r="G68" i="15684"/>
  <c r="H35" i="15684"/>
  <c r="I35" i="15684"/>
  <c r="AY44" i="14"/>
  <c r="AY119" i="14"/>
  <c r="AK202" i="14"/>
  <c r="AO119" i="14"/>
  <c r="AK201" i="14"/>
  <c r="AT121" i="15683"/>
  <c r="AH35" i="15684"/>
  <c r="AE47" i="15684"/>
  <c r="G104" i="15683"/>
  <c r="G103" i="15683"/>
  <c r="G111" i="15683"/>
  <c r="H238" i="14"/>
  <c r="X208" i="14"/>
  <c r="AH130" i="15683"/>
  <c r="T231" i="14"/>
  <c r="R131" i="15683"/>
  <c r="Y120" i="14"/>
  <c r="AI45" i="14"/>
  <c r="L113" i="14"/>
  <c r="P246" i="14"/>
  <c r="Q207" i="14"/>
  <c r="O130" i="15683"/>
  <c r="F164" i="18"/>
  <c r="I164" i="18"/>
  <c r="L164" i="18"/>
  <c r="C165" i="18"/>
  <c r="AM13" i="14"/>
  <c r="AC88" i="14"/>
  <c r="I216" i="14"/>
  <c r="AF105" i="15683"/>
  <c r="BF123" i="15683"/>
  <c r="AK50" i="14"/>
  <c r="AA125" i="14"/>
  <c r="X45" i="14"/>
  <c r="X58" i="14"/>
  <c r="N120" i="14"/>
  <c r="AD207" i="14"/>
  <c r="O133" i="15683"/>
  <c r="T10" i="15684"/>
  <c r="T35" i="15684"/>
  <c r="S68" i="15684"/>
  <c r="T68" i="15684"/>
  <c r="U68" i="15684"/>
  <c r="S35" i="15684"/>
  <c r="U35" i="15684"/>
  <c r="S206" i="14"/>
  <c r="AZ119" i="15683"/>
  <c r="D131" i="15683"/>
  <c r="AI47" i="15685"/>
  <c r="AL35" i="15685"/>
  <c r="AA19" i="14"/>
  <c r="AA56" i="14"/>
  <c r="AA82" i="14"/>
  <c r="AK7" i="14"/>
  <c r="Z126" i="14"/>
  <c r="AF232" i="14"/>
  <c r="AC134" i="15683"/>
  <c r="AJ51" i="14"/>
  <c r="AK27" i="14"/>
  <c r="AA102" i="14"/>
  <c r="I111" i="15683"/>
  <c r="AD90" i="14"/>
  <c r="AN15" i="14"/>
  <c r="AI125" i="14"/>
  <c r="AE225" i="14"/>
  <c r="AN122" i="15683"/>
  <c r="AS50" i="14"/>
  <c r="AS125" i="14"/>
  <c r="AE226" i="14"/>
  <c r="P222" i="14"/>
  <c r="L107" i="14"/>
  <c r="AR49" i="14"/>
  <c r="AR124" i="14"/>
  <c r="AD218" i="14"/>
  <c r="AY110" i="15683"/>
  <c r="AH124" i="14"/>
  <c r="AD217" i="14"/>
  <c r="AM110" i="15683"/>
  <c r="C58" i="14"/>
  <c r="L21" i="14"/>
  <c r="AM14" i="14"/>
  <c r="AC89" i="14"/>
  <c r="I224" i="14"/>
  <c r="AF117" i="15683"/>
  <c r="AE215" i="14"/>
  <c r="P110" i="15683"/>
  <c r="K215" i="14"/>
  <c r="V105" i="15683"/>
  <c r="AK51" i="14"/>
  <c r="AA126" i="14"/>
  <c r="AG232" i="14"/>
  <c r="AD134" i="15683"/>
  <c r="R199" i="14"/>
  <c r="P118" i="15683"/>
  <c r="Q247" i="14"/>
  <c r="O120" i="15683"/>
  <c r="AO89" i="14"/>
  <c r="K225" i="14"/>
  <c r="AT117" i="15683"/>
  <c r="AY14" i="14"/>
  <c r="AY89" i="14"/>
  <c r="K226" i="14"/>
  <c r="AR9" i="14"/>
  <c r="AH84" i="14"/>
  <c r="AW37" i="14"/>
  <c r="AW112" i="14"/>
  <c r="V242" i="14"/>
  <c r="BD108" i="15683"/>
  <c r="AM112" i="14"/>
  <c r="V241" i="14"/>
  <c r="AR108" i="15683"/>
  <c r="K199" i="14"/>
  <c r="U95" i="14"/>
  <c r="AK80" i="15684"/>
  <c r="AA118" i="14"/>
  <c r="AG192" i="14"/>
  <c r="AD109" i="15683"/>
  <c r="AK43" i="14"/>
  <c r="U11" i="15685"/>
  <c r="Y69" i="15685"/>
  <c r="Y81" i="15685"/>
  <c r="W69" i="15685"/>
  <c r="W36" i="15685"/>
  <c r="Y36" i="15685"/>
  <c r="Y48" i="15685"/>
  <c r="X36" i="15685"/>
  <c r="X48" i="15685"/>
  <c r="X69" i="15685"/>
  <c r="X81" i="15685"/>
  <c r="AH20" i="14"/>
  <c r="AR8" i="14"/>
  <c r="AH83" i="14"/>
  <c r="AG80" i="15685"/>
  <c r="U104" i="15683"/>
  <c r="U103" i="15683"/>
  <c r="U111" i="15683"/>
  <c r="J239" i="14"/>
  <c r="X108" i="14"/>
  <c r="Q232" i="14"/>
  <c r="AA131" i="15683"/>
  <c r="AH33" i="14"/>
  <c r="G231" i="14"/>
  <c r="R129" i="15683"/>
  <c r="H116" i="15683"/>
  <c r="H115" i="15683"/>
  <c r="H123" i="15683"/>
  <c r="I245" i="14"/>
  <c r="AI51" i="14"/>
  <c r="Y126" i="14"/>
  <c r="AE232" i="14"/>
  <c r="AB134" i="15683"/>
  <c r="X43" i="14"/>
  <c r="N118" i="14"/>
  <c r="AD191" i="14"/>
  <c r="O109" i="15683"/>
  <c r="G132" i="14"/>
  <c r="K33" i="15683"/>
  <c r="AD57" i="14"/>
  <c r="M102" i="14"/>
  <c r="V27" i="14"/>
  <c r="W27" i="14"/>
  <c r="X107" i="14"/>
  <c r="Q224" i="14"/>
  <c r="AA119" i="15683"/>
  <c r="AH32" i="14"/>
  <c r="AK33" i="14"/>
  <c r="AA108" i="14"/>
  <c r="T232" i="14"/>
  <c r="AD131" i="15683"/>
  <c r="AA113" i="14"/>
  <c r="T248" i="14"/>
  <c r="AD120" i="15683"/>
  <c r="AK38" i="14"/>
  <c r="W240" i="14"/>
  <c r="AG108" i="15683"/>
  <c r="C94" i="14"/>
  <c r="L82" i="14"/>
  <c r="C190" i="14"/>
  <c r="E133" i="14"/>
  <c r="T31" i="15683"/>
  <c r="I215" i="14"/>
  <c r="T105" i="15683"/>
  <c r="Y107" i="14"/>
  <c r="R224" i="14"/>
  <c r="AB119" i="15683"/>
  <c r="AI32" i="14"/>
  <c r="S11" i="15685"/>
  <c r="Q36" i="15685"/>
  <c r="Q48" i="15685"/>
  <c r="O69" i="15685"/>
  <c r="O36" i="15685"/>
  <c r="P36" i="15685"/>
  <c r="P48" i="15685"/>
  <c r="Q69" i="15685"/>
  <c r="Q81" i="15685"/>
  <c r="P69" i="15685"/>
  <c r="P81" i="15685"/>
  <c r="AC84" i="14"/>
  <c r="AM9" i="14"/>
  <c r="AC21" i="14"/>
  <c r="AC58" i="14"/>
  <c r="AF72" i="14"/>
  <c r="J12" i="15685"/>
  <c r="AN14" i="14"/>
  <c r="AD89" i="14"/>
  <c r="J224" i="14"/>
  <c r="AG117" i="15683"/>
  <c r="X239" i="14"/>
  <c r="V108" i="15683"/>
  <c r="AL25" i="14"/>
  <c r="AB100" i="14"/>
  <c r="AE81" i="15684"/>
  <c r="AH81" i="15684"/>
  <c r="AH69" i="15684"/>
  <c r="S69" i="18"/>
  <c r="U36" i="18"/>
  <c r="U48" i="18"/>
  <c r="T11" i="18"/>
  <c r="S36" i="18"/>
  <c r="T36" i="18"/>
  <c r="T48" i="18"/>
  <c r="U69" i="18"/>
  <c r="U81" i="18"/>
  <c r="T69" i="18"/>
  <c r="T81" i="18"/>
  <c r="AI13" i="14"/>
  <c r="Y88" i="14"/>
  <c r="E216" i="14"/>
  <c r="AB105" i="15683"/>
  <c r="S190" i="14"/>
  <c r="E106" i="15683"/>
  <c r="E111" i="15683"/>
  <c r="AI38" i="14"/>
  <c r="Y113" i="14"/>
  <c r="R248" i="14"/>
  <c r="AB120" i="15683"/>
  <c r="AL7" i="14"/>
  <c r="AB19" i="14"/>
  <c r="AB56" i="14"/>
  <c r="AB82" i="14"/>
  <c r="AK14" i="14"/>
  <c r="AA89" i="14"/>
  <c r="G224" i="14"/>
  <c r="AD117" i="15683"/>
  <c r="V9" i="14"/>
  <c r="W9" i="14"/>
  <c r="M21" i="14"/>
  <c r="M84" i="14"/>
  <c r="Q70" i="14"/>
  <c r="G10" i="15684"/>
  <c r="X56" i="14"/>
  <c r="C72" i="14"/>
  <c r="E12" i="18"/>
  <c r="AS27" i="14"/>
  <c r="AS102" i="14"/>
  <c r="R210" i="14"/>
  <c r="AZ130" i="15683"/>
  <c r="AI102" i="14"/>
  <c r="R209" i="14"/>
  <c r="AN130" i="15683"/>
  <c r="AL27" i="14"/>
  <c r="AB102" i="14"/>
  <c r="U208" i="14"/>
  <c r="AE130" i="15683"/>
  <c r="X113" i="14"/>
  <c r="Q248" i="14"/>
  <c r="AA120" i="15683"/>
  <c r="AH38" i="14"/>
  <c r="AY25" i="14"/>
  <c r="AY100" i="14"/>
  <c r="X194" i="14"/>
  <c r="BF106" i="15683"/>
  <c r="AO100" i="14"/>
  <c r="X193" i="14"/>
  <c r="AT106" i="15683"/>
  <c r="AS25" i="14"/>
  <c r="AS100" i="14"/>
  <c r="R194" i="14"/>
  <c r="AZ106" i="15683"/>
  <c r="AI100" i="14"/>
  <c r="I191" i="14"/>
  <c r="S94" i="14"/>
  <c r="S131" i="14"/>
  <c r="C35" i="15683"/>
  <c r="W36" i="18"/>
  <c r="Y36" i="18"/>
  <c r="Y48" i="18"/>
  <c r="Y69" i="18"/>
  <c r="Y81" i="18"/>
  <c r="U11" i="18"/>
  <c r="X36" i="18"/>
  <c r="X48" i="18"/>
  <c r="W69" i="18"/>
  <c r="X69" i="18"/>
  <c r="X81" i="18"/>
  <c r="M68" i="15684"/>
  <c r="K35" i="15684"/>
  <c r="L68" i="15684"/>
  <c r="K68" i="15684"/>
  <c r="M35" i="15684"/>
  <c r="R10" i="15684"/>
  <c r="L35" i="15684"/>
  <c r="AA21" i="14"/>
  <c r="AA58" i="14"/>
  <c r="AD72" i="14"/>
  <c r="H12" i="15685"/>
  <c r="AA84" i="14"/>
  <c r="AK9" i="14"/>
  <c r="I156" i="15684"/>
  <c r="AL15" i="14"/>
  <c r="AB90" i="14"/>
  <c r="H232" i="14"/>
  <c r="AE129" i="15683"/>
  <c r="AM44" i="14"/>
  <c r="AC119" i="14"/>
  <c r="AI200" i="14"/>
  <c r="AF121" i="15683"/>
  <c r="T37" i="15683"/>
  <c r="B37" i="15683"/>
  <c r="AA119" i="14"/>
  <c r="AG200" i="14"/>
  <c r="AD121" i="15683"/>
  <c r="AK44" i="14"/>
  <c r="AC100" i="14"/>
  <c r="V192" i="14"/>
  <c r="AF106" i="15683"/>
  <c r="AM25" i="14"/>
  <c r="AE90" i="14"/>
  <c r="K232" i="14"/>
  <c r="AH129" i="15683"/>
  <c r="AO15" i="14"/>
  <c r="L35" i="18"/>
  <c r="M35" i="18"/>
  <c r="K68" i="18"/>
  <c r="R10" i="18"/>
  <c r="L68" i="18"/>
  <c r="K35" i="18"/>
  <c r="M68" i="18"/>
  <c r="AD101" i="14"/>
  <c r="W200" i="14"/>
  <c r="AG118" i="15683"/>
  <c r="AN26" i="14"/>
  <c r="AB118" i="14"/>
  <c r="AL43" i="14"/>
  <c r="S198" i="14"/>
  <c r="E118" i="15683"/>
  <c r="E123" i="15683"/>
  <c r="F132" i="14"/>
  <c r="K32" i="15683"/>
  <c r="AR7" i="14"/>
  <c r="AH82" i="14"/>
  <c r="AM126" i="14"/>
  <c r="AW51" i="14"/>
  <c r="AW126" i="14"/>
  <c r="AN27" i="14"/>
  <c r="AD102" i="14"/>
  <c r="AC106" i="14"/>
  <c r="V216" i="14"/>
  <c r="AF107" i="15683"/>
  <c r="AM31" i="14"/>
  <c r="AK49" i="14"/>
  <c r="AA124" i="14"/>
  <c r="AG216" i="14"/>
  <c r="AD110" i="15683"/>
  <c r="J133" i="14"/>
  <c r="T36" i="15683"/>
  <c r="X68" i="15685"/>
  <c r="U10" i="15685"/>
  <c r="W68" i="15685"/>
  <c r="Y68" i="15685"/>
  <c r="W35" i="15685"/>
  <c r="Y35" i="15685"/>
  <c r="X35" i="15685"/>
  <c r="AN82" i="14"/>
  <c r="AX7" i="14"/>
  <c r="AU31" i="14"/>
  <c r="AU106" i="14"/>
  <c r="T218" i="14"/>
  <c r="BB107" i="15683"/>
  <c r="AK106" i="14"/>
  <c r="T217" i="14"/>
  <c r="AP107" i="15683"/>
  <c r="AD108" i="14"/>
  <c r="AN33" i="14"/>
  <c r="X35" i="18"/>
  <c r="U10" i="18"/>
  <c r="Y68" i="18"/>
  <c r="X68" i="18"/>
  <c r="Y35" i="18"/>
  <c r="W68" i="18"/>
  <c r="W35" i="18"/>
  <c r="Y83" i="14"/>
  <c r="Y20" i="14"/>
  <c r="Y57" i="14"/>
  <c r="P72" i="14"/>
  <c r="F12" i="15684"/>
  <c r="AI8" i="14"/>
  <c r="D208" i="14"/>
  <c r="X232" i="14"/>
  <c r="AH131" i="15683"/>
  <c r="AO84" i="14"/>
  <c r="AO21" i="14"/>
  <c r="AO58" i="14"/>
  <c r="AH73" i="14"/>
  <c r="L13" i="15685"/>
  <c r="AY9" i="14"/>
  <c r="AJ95" i="14"/>
  <c r="F201" i="14"/>
  <c r="F139" i="14"/>
  <c r="L114" i="14"/>
  <c r="P254" i="14"/>
  <c r="W49" i="14"/>
  <c r="V49" i="14"/>
  <c r="M124" i="14"/>
  <c r="C95" i="14"/>
  <c r="C198" i="14"/>
  <c r="L83" i="14"/>
  <c r="V71" i="14"/>
  <c r="L11" i="15684"/>
  <c r="AK47" i="15684"/>
  <c r="AJ47" i="15684"/>
  <c r="K68" i="15685"/>
  <c r="R10" i="15685"/>
  <c r="L35" i="15685"/>
  <c r="K35" i="15685"/>
  <c r="L68" i="15685"/>
  <c r="M68" i="15685"/>
  <c r="M35" i="15685"/>
  <c r="D131" i="14"/>
  <c r="B30" i="15683"/>
  <c r="AI191" i="14"/>
  <c r="T109" i="15683"/>
  <c r="AX38" i="14"/>
  <c r="AX113" i="14"/>
  <c r="W250" i="14"/>
  <c r="AN113" i="14"/>
  <c r="F253" i="14"/>
  <c r="Q128" i="15683"/>
  <c r="Q127" i="15683"/>
  <c r="Q135" i="15683"/>
  <c r="I252" i="14"/>
  <c r="BD116" i="15683"/>
  <c r="BD115" i="15683"/>
  <c r="H128" i="15683"/>
  <c r="H127" i="15683"/>
  <c r="H135" i="15683"/>
  <c r="V45" i="14"/>
  <c r="M120" i="14"/>
  <c r="W45" i="14"/>
  <c r="M88" i="14"/>
  <c r="W13" i="14"/>
  <c r="V13" i="14"/>
  <c r="Y19" i="14"/>
  <c r="Y56" i="14"/>
  <c r="Y82" i="14"/>
  <c r="AI7" i="14"/>
  <c r="AK8" i="14"/>
  <c r="AA20" i="14"/>
  <c r="AA57" i="14"/>
  <c r="R72" i="14"/>
  <c r="H12" i="15684"/>
  <c r="AA83" i="14"/>
  <c r="AY31" i="14"/>
  <c r="AY106" i="14"/>
  <c r="X218" i="14"/>
  <c r="BF107" i="15683"/>
  <c r="AO106" i="14"/>
  <c r="X217" i="14"/>
  <c r="AT107" i="15683"/>
  <c r="AH13" i="14"/>
  <c r="X88" i="14"/>
  <c r="D216" i="14"/>
  <c r="AA105" i="15683"/>
  <c r="AD126" i="14"/>
  <c r="AJ232" i="14"/>
  <c r="AG134" i="15683"/>
  <c r="AN51" i="14"/>
  <c r="BE115" i="15683"/>
  <c r="P198" i="14"/>
  <c r="L101" i="14"/>
  <c r="X95" i="14"/>
  <c r="D200" i="14"/>
  <c r="AN50" i="14"/>
  <c r="AD125" i="14"/>
  <c r="AJ224" i="14"/>
  <c r="AG122" i="15683"/>
  <c r="AN44" i="14"/>
  <c r="AD119" i="14"/>
  <c r="AJ200" i="14"/>
  <c r="AG121" i="15683"/>
  <c r="F172" i="14"/>
  <c r="E144" i="15683"/>
  <c r="AM125" i="14"/>
  <c r="AI225" i="14"/>
  <c r="AR122" i="15683"/>
  <c r="AW50" i="14"/>
  <c r="AW125" i="14"/>
  <c r="AI226" i="14"/>
  <c r="M106" i="14"/>
  <c r="V31" i="14"/>
  <c r="W31" i="14"/>
  <c r="E132" i="14"/>
  <c r="K31" i="15683"/>
  <c r="AT7" i="14"/>
  <c r="AJ19" i="14"/>
  <c r="AJ82" i="14"/>
  <c r="H130" i="15683"/>
  <c r="BD118" i="15683"/>
  <c r="D231" i="14"/>
  <c r="O129" i="15683"/>
  <c r="AC222" i="14"/>
  <c r="L125" i="14"/>
  <c r="U94" i="14"/>
  <c r="K191" i="14"/>
  <c r="L36" i="15685"/>
  <c r="L48" i="15685"/>
  <c r="K36" i="15685"/>
  <c r="M36" i="15685"/>
  <c r="M48" i="15685"/>
  <c r="M69" i="15685"/>
  <c r="M81" i="15685"/>
  <c r="R11" i="15685"/>
  <c r="L69" i="15685"/>
  <c r="L81" i="15685"/>
  <c r="K69" i="15685"/>
  <c r="Z58" i="14"/>
  <c r="AC72" i="14"/>
  <c r="G12" i="15685"/>
  <c r="AB68" i="15685"/>
  <c r="AC35" i="15685"/>
  <c r="AA68" i="15685"/>
  <c r="AA35" i="15685"/>
  <c r="AB35" i="15685"/>
  <c r="V10" i="15685"/>
  <c r="AC68" i="15685"/>
  <c r="U10" i="15684"/>
  <c r="X68" i="15684"/>
  <c r="Y35" i="15684"/>
  <c r="W68" i="15684"/>
  <c r="X35" i="15684"/>
  <c r="W35" i="15684"/>
  <c r="Y68" i="15684"/>
  <c r="E238" i="14"/>
  <c r="D104" i="15683"/>
  <c r="D103" i="15683"/>
  <c r="D111" i="15683"/>
  <c r="H92" i="15684"/>
  <c r="B50" i="15684"/>
  <c r="B252" i="15684"/>
  <c r="B261" i="15684"/>
  <c r="B92" i="15684"/>
  <c r="B38" i="15684"/>
  <c r="O13" i="15684"/>
  <c r="H59" i="15684"/>
  <c r="B105" i="15684"/>
  <c r="B83" i="15684"/>
  <c r="H252" i="15684"/>
  <c r="H261" i="15684"/>
  <c r="B59" i="15684"/>
  <c r="B71" i="15684"/>
  <c r="N56" i="14"/>
  <c r="L102" i="14"/>
  <c r="P206" i="14"/>
  <c r="AH37" i="14"/>
  <c r="X112" i="14"/>
  <c r="Q240" i="14"/>
  <c r="AA108" i="15683"/>
  <c r="AY39" i="14"/>
  <c r="AY114" i="14"/>
  <c r="X258" i="14"/>
  <c r="BF132" i="15683"/>
  <c r="AO114" i="14"/>
  <c r="X257" i="14"/>
  <c r="AT132" i="15683"/>
  <c r="AG80" i="15684"/>
  <c r="H131" i="15683"/>
  <c r="BD119" i="15683"/>
  <c r="AY27" i="14"/>
  <c r="AY102" i="14"/>
  <c r="X210" i="14"/>
  <c r="BF130" i="15683"/>
  <c r="AO102" i="14"/>
  <c r="X209" i="14"/>
  <c r="AT130" i="15683"/>
  <c r="AL69" i="15685"/>
  <c r="AI81" i="15685"/>
  <c r="AL81" i="15685"/>
  <c r="AN25" i="14"/>
  <c r="AD100" i="14"/>
  <c r="W192" i="14"/>
  <c r="AG106" i="15683"/>
  <c r="AM27" i="14"/>
  <c r="AC102" i="14"/>
  <c r="AZ120" i="15683"/>
  <c r="D132" i="15683"/>
  <c r="AC36" i="15684"/>
  <c r="AC48" i="15684"/>
  <c r="AA36" i="15684"/>
  <c r="AA69" i="15684"/>
  <c r="V11" i="15684"/>
  <c r="AC69" i="15684"/>
  <c r="AC81" i="15684"/>
  <c r="AB69" i="15684"/>
  <c r="AB81" i="15684"/>
  <c r="AB36" i="15684"/>
  <c r="AB48" i="15684"/>
  <c r="AD84" i="14"/>
  <c r="AN9" i="14"/>
  <c r="AD21" i="14"/>
  <c r="AD58" i="14"/>
  <c r="AG72" i="14"/>
  <c r="K12" i="15685"/>
  <c r="AH31" i="14"/>
  <c r="X106" i="14"/>
  <c r="Q216" i="14"/>
  <c r="AA107" i="15683"/>
  <c r="L19" i="14"/>
  <c r="C56" i="14"/>
  <c r="X102" i="14"/>
  <c r="Q208" i="14"/>
  <c r="AA130" i="15683"/>
  <c r="AH27" i="14"/>
  <c r="AC120" i="14"/>
  <c r="AI208" i="14"/>
  <c r="AF133" i="15683"/>
  <c r="AM45" i="14"/>
  <c r="J127" i="15683"/>
  <c r="J135" i="15683"/>
  <c r="AK45" i="14"/>
  <c r="AA120" i="14"/>
  <c r="AG208" i="14"/>
  <c r="AD133" i="15683"/>
  <c r="AK37" i="14"/>
  <c r="AA112" i="14"/>
  <c r="AL45" i="14"/>
  <c r="AB120" i="14"/>
  <c r="AH208" i="14"/>
  <c r="AE133" i="15683"/>
  <c r="H245" i="14"/>
  <c r="G116" i="15683"/>
  <c r="G115" i="15683"/>
  <c r="G123" i="15683"/>
  <c r="L118" i="14"/>
  <c r="AC190" i="14"/>
  <c r="AD206" i="14"/>
  <c r="AC70" i="14"/>
  <c r="G10" i="15685"/>
  <c r="AK232" i="14"/>
  <c r="AH134" i="15683"/>
  <c r="I159" i="15684"/>
  <c r="L159" i="15684"/>
  <c r="K159" i="15684"/>
  <c r="Z27" i="14"/>
  <c r="P102" i="14"/>
  <c r="S207" i="14"/>
  <c r="Q130" i="15683"/>
  <c r="F164" i="15685"/>
  <c r="C165" i="15685"/>
  <c r="AH36" i="15684"/>
  <c r="AE48" i="15684"/>
  <c r="AH48" i="15684"/>
  <c r="P57" i="15684"/>
  <c r="AK47" i="15685"/>
  <c r="G191" i="14"/>
  <c r="Q94" i="14"/>
  <c r="Q131" i="14"/>
  <c r="C33" i="15683"/>
  <c r="C89" i="15683"/>
  <c r="AL13" i="14"/>
  <c r="AB88" i="14"/>
  <c r="K91" i="15683"/>
  <c r="G128" i="15683"/>
  <c r="G127" i="15683"/>
  <c r="H252" i="14"/>
  <c r="BC116" i="15683"/>
  <c r="BC115" i="15683"/>
  <c r="BC123" i="15683"/>
  <c r="AK80" i="18"/>
  <c r="J238" i="14"/>
  <c r="AM114" i="14"/>
  <c r="V257" i="14"/>
  <c r="AR132" i="15683"/>
  <c r="AW39" i="14"/>
  <c r="AW114" i="14"/>
  <c r="V258" i="14"/>
  <c r="BD132" i="15683"/>
  <c r="K86" i="15683"/>
  <c r="M107" i="14"/>
  <c r="W32" i="14"/>
  <c r="V32" i="14"/>
  <c r="F239" i="14"/>
  <c r="Q104" i="15683"/>
  <c r="Q103" i="15683"/>
  <c r="Q111" i="15683"/>
  <c r="AS15" i="14"/>
  <c r="AS90" i="14"/>
  <c r="E234" i="14"/>
  <c r="AZ129" i="15683"/>
  <c r="AI90" i="14"/>
  <c r="E233" i="14"/>
  <c r="AN129" i="15683"/>
  <c r="C96" i="14"/>
  <c r="L84" i="14"/>
  <c r="C206" i="14"/>
  <c r="Z106" i="14"/>
  <c r="S216" i="14"/>
  <c r="AC107" i="15683"/>
  <c r="AJ31" i="14"/>
  <c r="AO13" i="14"/>
  <c r="AE88" i="14"/>
  <c r="K216" i="14"/>
  <c r="AH105" i="15683"/>
  <c r="AR14" i="14"/>
  <c r="AR89" i="14"/>
  <c r="D226" i="14"/>
  <c r="AH89" i="14"/>
  <c r="D225" i="14"/>
  <c r="AM117" i="15683"/>
  <c r="H69" i="15684"/>
  <c r="H81" i="15684"/>
  <c r="I69" i="15684"/>
  <c r="I81" i="15684"/>
  <c r="G36" i="15684"/>
  <c r="H36" i="15684"/>
  <c r="H48" i="15684"/>
  <c r="Q11" i="15684"/>
  <c r="G69" i="15684"/>
  <c r="I36" i="15684"/>
  <c r="I48" i="15684"/>
  <c r="K36" i="15684"/>
  <c r="L69" i="15684"/>
  <c r="L81" i="15684"/>
  <c r="M36" i="15684"/>
  <c r="M48" i="15684"/>
  <c r="R11" i="15684"/>
  <c r="K69" i="15684"/>
  <c r="M69" i="15684"/>
  <c r="M81" i="15684"/>
  <c r="L36" i="15684"/>
  <c r="L48" i="15684"/>
  <c r="AK70" i="15685"/>
  <c r="AK82" i="15685"/>
  <c r="AK37" i="15685"/>
  <c r="AK49" i="15685"/>
  <c r="AI70" i="15685"/>
  <c r="AI37" i="15685"/>
  <c r="X12" i="15685"/>
  <c r="AJ70" i="15685"/>
  <c r="AJ82" i="15685"/>
  <c r="AJ37" i="15685"/>
  <c r="AJ49" i="15685"/>
  <c r="T88" i="15683"/>
  <c r="AJ50" i="14"/>
  <c r="Z125" i="14"/>
  <c r="V8" i="14"/>
  <c r="W8" i="14"/>
  <c r="M83" i="14"/>
  <c r="M20" i="14"/>
  <c r="AN43" i="14"/>
  <c r="AD118" i="14"/>
  <c r="AI44" i="14"/>
  <c r="Y119" i="14"/>
  <c r="AC206" i="14"/>
  <c r="L120" i="14"/>
  <c r="S36" i="15684"/>
  <c r="T69" i="15684"/>
  <c r="T81" i="15684"/>
  <c r="S69" i="15684"/>
  <c r="T11" i="15684"/>
  <c r="T36" i="15684"/>
  <c r="T48" i="15684"/>
  <c r="U36" i="15684"/>
  <c r="U48" i="15684"/>
  <c r="U69" i="15684"/>
  <c r="U81" i="15684"/>
  <c r="Y118" i="14"/>
  <c r="AI43" i="14"/>
  <c r="AF35" i="18"/>
  <c r="AF68" i="18"/>
  <c r="W10" i="18"/>
  <c r="AG35" i="18"/>
  <c r="AE35" i="18"/>
  <c r="AG68" i="18"/>
  <c r="AE68" i="18"/>
  <c r="D215" i="14"/>
  <c r="O105" i="15683"/>
  <c r="AJ33" i="14"/>
  <c r="Z108" i="14"/>
  <c r="AF47" i="15685"/>
  <c r="AE80" i="15685"/>
  <c r="AH68" i="15685"/>
  <c r="G69" i="15685"/>
  <c r="I36" i="15685"/>
  <c r="I48" i="15685"/>
  <c r="G36" i="15685"/>
  <c r="H69" i="15685"/>
  <c r="H81" i="15685"/>
  <c r="H36" i="15685"/>
  <c r="H48" i="15685"/>
  <c r="Q11" i="15685"/>
  <c r="I69" i="15685"/>
  <c r="I81" i="15685"/>
  <c r="AH15" i="14"/>
  <c r="X90" i="14"/>
  <c r="D232" i="14"/>
  <c r="AA129" i="15683"/>
  <c r="O96" i="14"/>
  <c r="O133" i="14"/>
  <c r="U31" i="15683"/>
  <c r="U87" i="15683"/>
  <c r="E207" i="14"/>
  <c r="AB125" i="14"/>
  <c r="AL50" i="14"/>
  <c r="AB101" i="14"/>
  <c r="AL26" i="14"/>
  <c r="AH125" i="14"/>
  <c r="AD225" i="14"/>
  <c r="AM122" i="15683"/>
  <c r="AR50" i="14"/>
  <c r="AR125" i="14"/>
  <c r="AD226" i="14"/>
  <c r="J200" i="14"/>
  <c r="AD95" i="14"/>
  <c r="BE122" i="15683"/>
  <c r="I134" i="15683"/>
  <c r="D246" i="14"/>
  <c r="O116" i="15683"/>
  <c r="O115" i="15683"/>
  <c r="P230" i="14"/>
  <c r="L108" i="14"/>
  <c r="AB106" i="14"/>
  <c r="AL31" i="14"/>
  <c r="G215" i="14"/>
  <c r="R105" i="15683"/>
  <c r="AC20" i="14"/>
  <c r="AC57" i="14"/>
  <c r="AM8" i="14"/>
  <c r="AC83" i="14"/>
  <c r="J207" i="14"/>
  <c r="T96" i="14"/>
  <c r="T133" i="14"/>
  <c r="U36" i="15683"/>
  <c r="V7" i="14"/>
  <c r="W7" i="14"/>
  <c r="M82" i="14"/>
  <c r="M19" i="14"/>
  <c r="D128" i="15683"/>
  <c r="D127" i="15683"/>
  <c r="AZ116" i="15683"/>
  <c r="AZ115" i="15683"/>
  <c r="E252" i="14"/>
  <c r="AG207" i="14"/>
  <c r="R133" i="15683"/>
  <c r="AC69" i="15685"/>
  <c r="AC81" i="15685"/>
  <c r="AB36" i="15685"/>
  <c r="AB48" i="15685"/>
  <c r="AA36" i="15685"/>
  <c r="AA69" i="15685"/>
  <c r="AB69" i="15685"/>
  <c r="AB81" i="15685"/>
  <c r="V11" i="15685"/>
  <c r="AC36" i="15685"/>
  <c r="AC48" i="15685"/>
  <c r="AY32" i="14"/>
  <c r="AY107" i="14"/>
  <c r="X226" i="14"/>
  <c r="AO107" i="14"/>
  <c r="AL33" i="14"/>
  <c r="AB108" i="14"/>
  <c r="AJ47" i="15685"/>
  <c r="E215" i="14"/>
  <c r="P105" i="15683"/>
  <c r="H133" i="14"/>
  <c r="T34" i="15683"/>
  <c r="AJ80" i="18"/>
  <c r="AL68" i="18"/>
  <c r="AI80" i="18"/>
  <c r="AM113" i="14"/>
  <c r="AW38" i="14"/>
  <c r="AW113" i="14"/>
  <c r="V250" i="14"/>
  <c r="AL44" i="14"/>
  <c r="AB119" i="14"/>
  <c r="AL49" i="14"/>
  <c r="AB124" i="14"/>
  <c r="AH216" i="14"/>
  <c r="AE110" i="15683"/>
  <c r="R94" i="14"/>
  <c r="R131" i="14"/>
  <c r="C34" i="15683"/>
  <c r="C90" i="15683"/>
  <c r="H191" i="14"/>
  <c r="V128" i="15683"/>
  <c r="V127" i="15683"/>
  <c r="V135" i="15683"/>
  <c r="G207" i="14"/>
  <c r="Q96" i="14"/>
  <c r="Q133" i="14"/>
  <c r="U33" i="15683"/>
  <c r="U89" i="15683"/>
  <c r="G223" i="14"/>
  <c r="R117" i="15683"/>
  <c r="M126" i="14"/>
  <c r="V51" i="14"/>
  <c r="W51" i="14"/>
  <c r="Q199" i="14"/>
  <c r="O118" i="15683"/>
  <c r="C127" i="15683"/>
  <c r="AL32" i="14"/>
  <c r="AB107" i="14"/>
  <c r="U224" i="14"/>
  <c r="AE119" i="15683"/>
  <c r="C222" i="14"/>
  <c r="L89" i="14"/>
  <c r="X94" i="14"/>
  <c r="D192" i="14"/>
  <c r="G131" i="14"/>
  <c r="B33" i="15683"/>
  <c r="V25" i="14"/>
  <c r="M100" i="14"/>
  <c r="W25" i="14"/>
  <c r="H171" i="14"/>
  <c r="X192" i="14"/>
  <c r="AH106" i="15683"/>
  <c r="J192" i="14"/>
  <c r="AC19" i="14"/>
  <c r="AC56" i="14"/>
  <c r="H72" i="14"/>
  <c r="J12" i="18"/>
  <c r="AC82" i="14"/>
  <c r="AM7" i="14"/>
  <c r="AN13" i="14"/>
  <c r="AN19" i="14"/>
  <c r="AN56" i="14"/>
  <c r="AD88" i="14"/>
  <c r="AD94" i="14"/>
  <c r="O95" i="14"/>
  <c r="O132" i="14"/>
  <c r="L31" i="15683"/>
  <c r="L87" i="15683"/>
  <c r="E199" i="14"/>
  <c r="Y106" i="14"/>
  <c r="R216" i="14"/>
  <c r="AB107" i="15683"/>
  <c r="AI31" i="14"/>
  <c r="AE96" i="14"/>
  <c r="AE133" i="14"/>
  <c r="K208" i="14"/>
  <c r="V39" i="14"/>
  <c r="M114" i="14"/>
  <c r="W39" i="14"/>
  <c r="Q191" i="14"/>
  <c r="O106" i="15683"/>
  <c r="I257" i="15684"/>
  <c r="L257" i="15684"/>
  <c r="X69" i="15684"/>
  <c r="X81" i="15684"/>
  <c r="U11" i="15684"/>
  <c r="X36" i="15684"/>
  <c r="X48" i="15684"/>
  <c r="W36" i="15684"/>
  <c r="Y69" i="15684"/>
  <c r="Y81" i="15684"/>
  <c r="Y36" i="15684"/>
  <c r="Y48" i="15684"/>
  <c r="W69" i="15684"/>
  <c r="AD198" i="14"/>
  <c r="C121" i="15683"/>
  <c r="C123" i="15683"/>
  <c r="J246" i="14"/>
  <c r="U116" i="15683"/>
  <c r="U115" i="15683"/>
  <c r="U123" i="15683"/>
  <c r="E158" i="14"/>
  <c r="X200" i="14"/>
  <c r="AH118" i="15683"/>
  <c r="K157" i="14"/>
  <c r="I127" i="15683"/>
  <c r="M101" i="14"/>
  <c r="V26" i="14"/>
  <c r="W26" i="14"/>
  <c r="AG47" i="15685"/>
  <c r="AK192" i="14"/>
  <c r="AH109" i="15683"/>
  <c r="P214" i="14"/>
  <c r="L106" i="14"/>
  <c r="AO125" i="14"/>
  <c r="AK225" i="14"/>
  <c r="AT122" i="15683"/>
  <c r="AY50" i="14"/>
  <c r="AY125" i="14"/>
  <c r="AK226" i="14"/>
  <c r="AJ119" i="14"/>
  <c r="AT44" i="14"/>
  <c r="AT119" i="14"/>
  <c r="AF202" i="14"/>
  <c r="T223" i="14"/>
  <c r="R119" i="15683"/>
  <c r="P238" i="14"/>
  <c r="L112" i="14"/>
  <c r="AE19" i="14"/>
  <c r="AE56" i="14"/>
  <c r="J72" i="14"/>
  <c r="L12" i="18"/>
  <c r="AE82" i="14"/>
  <c r="AO7" i="14"/>
  <c r="AC90" i="14"/>
  <c r="I232" i="14"/>
  <c r="AF129" i="15683"/>
  <c r="AM15" i="14"/>
  <c r="Z96" i="14"/>
  <c r="F208" i="14"/>
  <c r="W15" i="14"/>
  <c r="M90" i="14"/>
  <c r="V15" i="14"/>
  <c r="AD224" i="14"/>
  <c r="AA122" i="15683"/>
  <c r="B83" i="15685"/>
  <c r="H252" i="15685"/>
  <c r="H261" i="15685"/>
  <c r="B38" i="15685"/>
  <c r="H92" i="15685"/>
  <c r="B92" i="15685"/>
  <c r="B50" i="15685"/>
  <c r="B252" i="15685"/>
  <c r="B261" i="15685"/>
  <c r="O13" i="15685"/>
  <c r="H59" i="15685"/>
  <c r="B59" i="15685"/>
  <c r="B71" i="15685"/>
  <c r="B105" i="15685"/>
  <c r="AK200" i="14"/>
  <c r="AH121" i="15683"/>
  <c r="AH68" i="15684"/>
  <c r="AE80" i="15684"/>
  <c r="AB35" i="18"/>
  <c r="V10" i="18"/>
  <c r="AA35" i="18"/>
  <c r="AC35" i="18"/>
  <c r="AC68" i="18"/>
  <c r="AB68" i="18"/>
  <c r="AA68" i="18"/>
  <c r="H131" i="14"/>
  <c r="B34" i="15683"/>
  <c r="AO38" i="14"/>
  <c r="AE113" i="14"/>
  <c r="X248" i="14"/>
  <c r="AH120" i="15683"/>
  <c r="O128" i="15683"/>
  <c r="O127" i="15683"/>
  <c r="D253" i="14"/>
  <c r="AL36" i="15685"/>
  <c r="AI48" i="15685"/>
  <c r="AL48" i="15685"/>
  <c r="Q57" i="15685"/>
  <c r="AK13" i="14"/>
  <c r="AA88" i="14"/>
  <c r="G216" i="14"/>
  <c r="AD105" i="15683"/>
  <c r="AG71" i="14"/>
  <c r="K11" i="15685"/>
  <c r="T86" i="15683"/>
  <c r="AN49" i="14"/>
  <c r="AD124" i="14"/>
  <c r="AJ216" i="14"/>
  <c r="AG110" i="15683"/>
  <c r="Y112" i="14"/>
  <c r="R240" i="14"/>
  <c r="AB108" i="15683"/>
  <c r="AI37" i="14"/>
  <c r="AK26" i="14"/>
  <c r="AA101" i="14"/>
  <c r="W256" i="14"/>
  <c r="AG132" i="15683"/>
  <c r="AK80" i="15685"/>
  <c r="AJ80" i="15685"/>
  <c r="AO124" i="14"/>
  <c r="AK217" i="14"/>
  <c r="AT110" i="15683"/>
  <c r="AY49" i="14"/>
  <c r="AY124" i="14"/>
  <c r="AK218" i="14"/>
  <c r="BF110" i="15683"/>
  <c r="AH39" i="14"/>
  <c r="X114" i="14"/>
  <c r="Q256" i="14"/>
  <c r="AA132" i="15683"/>
  <c r="AJ47" i="18"/>
  <c r="G35" i="18"/>
  <c r="I68" i="18"/>
  <c r="I35" i="18"/>
  <c r="H35" i="18"/>
  <c r="Q10" i="18"/>
  <c r="H68" i="18"/>
  <c r="G68" i="18"/>
  <c r="I131" i="14"/>
  <c r="B35" i="15683"/>
  <c r="AD120" i="14"/>
  <c r="AJ208" i="14"/>
  <c r="AG133" i="15683"/>
  <c r="AN45" i="14"/>
  <c r="AI39" i="14"/>
  <c r="Y114" i="14"/>
  <c r="R256" i="14"/>
  <c r="AB132" i="15683"/>
  <c r="L126" i="14"/>
  <c r="AC230" i="14"/>
  <c r="AH26" i="14"/>
  <c r="X101" i="14"/>
  <c r="Q200" i="14"/>
  <c r="AA118" i="15683"/>
  <c r="I223" i="14"/>
  <c r="T117" i="15683"/>
  <c r="AG199" i="14"/>
  <c r="R121" i="15683"/>
  <c r="K231" i="14"/>
  <c r="V129" i="15683"/>
  <c r="D181" i="14"/>
  <c r="G131" i="15683"/>
  <c r="BC119" i="15683"/>
  <c r="AB126" i="14"/>
  <c r="AH232" i="14"/>
  <c r="AE134" i="15683"/>
  <c r="AL51" i="14"/>
  <c r="G238" i="14"/>
  <c r="F104" i="15683"/>
  <c r="F103" i="15683"/>
  <c r="F111" i="15683"/>
  <c r="AI26" i="14"/>
  <c r="Y101" i="14"/>
  <c r="R200" i="14"/>
  <c r="AB118" i="15683"/>
  <c r="L100" i="14"/>
  <c r="P190" i="14"/>
  <c r="T216" i="14"/>
  <c r="AD107" i="15683"/>
  <c r="Q36" i="18"/>
  <c r="Q48" i="18"/>
  <c r="P69" i="18"/>
  <c r="P81" i="18"/>
  <c r="P36" i="18"/>
  <c r="P48" i="18"/>
  <c r="Q69" i="18"/>
  <c r="Q81" i="18"/>
  <c r="S11" i="18"/>
  <c r="O69" i="18"/>
  <c r="O36" i="18"/>
  <c r="AY33" i="14"/>
  <c r="AY108" i="14"/>
  <c r="X234" i="14"/>
  <c r="BF131" i="15683"/>
  <c r="AO108" i="14"/>
  <c r="X233" i="14"/>
  <c r="AT131" i="15683"/>
  <c r="F128" i="15683"/>
  <c r="F127" i="15683"/>
  <c r="F135" i="15683"/>
  <c r="BB116" i="15683"/>
  <c r="BB115" i="15683"/>
  <c r="G252" i="14"/>
  <c r="BE121" i="15683"/>
  <c r="I133" i="15683"/>
  <c r="V10" i="15684"/>
  <c r="AC68" i="15684"/>
  <c r="AA35" i="15684"/>
  <c r="AC35" i="15684"/>
  <c r="AB68" i="15684"/>
  <c r="AB35" i="15684"/>
  <c r="AA68" i="15684"/>
  <c r="V240" i="14"/>
  <c r="AF108" i="15683"/>
  <c r="AC214" i="14"/>
  <c r="L124" i="14"/>
  <c r="C57" i="14"/>
  <c r="L20" i="14"/>
  <c r="X100" i="14"/>
  <c r="Q192" i="14"/>
  <c r="AA106" i="15683"/>
  <c r="AH25" i="14"/>
  <c r="AL68" i="15684"/>
  <c r="AI80" i="15684"/>
  <c r="AJ80" i="15684"/>
  <c r="AC118" i="14"/>
  <c r="AI192" i="14"/>
  <c r="AF109" i="15683"/>
  <c r="AM43" i="14"/>
  <c r="P133" i="14"/>
  <c r="U32" i="15683"/>
  <c r="U88" i="15683"/>
  <c r="Z124" i="14"/>
  <c r="AF216" i="14"/>
  <c r="AC110" i="15683"/>
  <c r="AJ49" i="14"/>
  <c r="AL8" i="14"/>
  <c r="AB20" i="14"/>
  <c r="AB57" i="14"/>
  <c r="S72" i="14"/>
  <c r="I12" i="15684"/>
  <c r="AB83" i="14"/>
  <c r="AW49" i="14"/>
  <c r="AW124" i="14"/>
  <c r="AI218" i="14"/>
  <c r="BD110" i="15683"/>
  <c r="AM124" i="14"/>
  <c r="AI217" i="14"/>
  <c r="AR110" i="15683"/>
  <c r="L88" i="14"/>
  <c r="C214" i="14"/>
  <c r="K36" i="18"/>
  <c r="R11" i="18"/>
  <c r="L69" i="18"/>
  <c r="L81" i="18"/>
  <c r="L36" i="18"/>
  <c r="L48" i="18"/>
  <c r="M69" i="18"/>
  <c r="M81" i="18"/>
  <c r="K69" i="18"/>
  <c r="M36" i="18"/>
  <c r="M48" i="18"/>
  <c r="X44" i="14"/>
  <c r="N119" i="14"/>
  <c r="AD199" i="14"/>
  <c r="O121" i="15683"/>
  <c r="G199" i="14"/>
  <c r="Q95" i="14"/>
  <c r="Q132" i="14"/>
  <c r="L33" i="15683"/>
  <c r="L89" i="15683"/>
  <c r="AJ32" i="14"/>
  <c r="Z107" i="14"/>
  <c r="AC101" i="14"/>
  <c r="V200" i="14"/>
  <c r="AF118" i="15683"/>
  <c r="AM26" i="14"/>
  <c r="X71" i="19"/>
  <c r="O77" i="19"/>
  <c r="X77" i="19"/>
  <c r="T95" i="14"/>
  <c r="BC122" i="15683"/>
  <c r="G134" i="15683"/>
  <c r="U68" i="18"/>
  <c r="T68" i="18"/>
  <c r="U35" i="18"/>
  <c r="S68" i="18"/>
  <c r="T35" i="18"/>
  <c r="S35" i="18"/>
  <c r="T10" i="18"/>
  <c r="AT43" i="14"/>
  <c r="AT118" i="14"/>
  <c r="AF194" i="14"/>
  <c r="BA109" i="15683"/>
  <c r="AJ118" i="14"/>
  <c r="AF193" i="14"/>
  <c r="AO109" i="15683"/>
  <c r="AY26" i="14"/>
  <c r="AY101" i="14"/>
  <c r="X202" i="14"/>
  <c r="AO101" i="14"/>
  <c r="X201" i="14"/>
  <c r="AT118" i="15683"/>
  <c r="AA114" i="14"/>
  <c r="T256" i="14"/>
  <c r="AD132" i="15683"/>
  <c r="AK39" i="14"/>
  <c r="R96" i="14"/>
  <c r="R133" i="14"/>
  <c r="U34" i="15683"/>
  <c r="U90" i="15683"/>
  <c r="H207" i="14"/>
  <c r="X57" i="14"/>
  <c r="O72" i="14"/>
  <c r="E12" i="15684"/>
  <c r="AE47" i="15685"/>
  <c r="AH35" i="15685"/>
  <c r="AY43" i="14"/>
  <c r="AY118" i="14"/>
  <c r="AK194" i="14"/>
  <c r="BF109" i="15683"/>
  <c r="AO118" i="14"/>
  <c r="AK193" i="14"/>
  <c r="AT109" i="15683"/>
  <c r="I131" i="15683"/>
  <c r="BE119" i="15683"/>
  <c r="AK224" i="14"/>
  <c r="AH122" i="15683"/>
  <c r="Z94" i="14"/>
  <c r="F192" i="14"/>
  <c r="S35" i="15685"/>
  <c r="S68" i="15685"/>
  <c r="T35" i="15685"/>
  <c r="U68" i="15685"/>
  <c r="U35" i="15685"/>
  <c r="T68" i="15685"/>
  <c r="T10" i="15685"/>
  <c r="D257" i="15684"/>
  <c r="E257" i="15684"/>
  <c r="AA90" i="14"/>
  <c r="G232" i="14"/>
  <c r="AD129" i="15683"/>
  <c r="AK15" i="14"/>
  <c r="I132" i="14"/>
  <c r="K35" i="15683"/>
  <c r="D133" i="15683"/>
  <c r="AZ121" i="15683"/>
  <c r="W50" i="14"/>
  <c r="M125" i="14"/>
  <c r="V50" i="14"/>
  <c r="AR51" i="14"/>
  <c r="AR126" i="14"/>
  <c r="AD234" i="14"/>
  <c r="AY134" i="15683"/>
  <c r="AH126" i="14"/>
  <c r="AD233" i="14"/>
  <c r="AM134" i="15683"/>
  <c r="Y21" i="14"/>
  <c r="Y58" i="14"/>
  <c r="AI9" i="14"/>
  <c r="Y84" i="14"/>
  <c r="I231" i="14"/>
  <c r="T129" i="15683"/>
  <c r="AE231" i="14"/>
  <c r="P134" i="15683"/>
  <c r="AT9" i="14"/>
  <c r="AJ84" i="14"/>
  <c r="AJ21" i="14"/>
  <c r="AC198" i="14"/>
  <c r="L119" i="14"/>
  <c r="E131" i="14"/>
  <c r="B31" i="15683"/>
  <c r="G245" i="14"/>
  <c r="F116" i="15683"/>
  <c r="F115" i="15683"/>
  <c r="F123" i="15683"/>
  <c r="B71" i="18"/>
  <c r="B92" i="18"/>
  <c r="B105" i="18"/>
  <c r="H92" i="18"/>
  <c r="B38" i="18"/>
  <c r="O13" i="18"/>
  <c r="H59" i="18"/>
  <c r="B59" i="18"/>
  <c r="B83" i="18"/>
  <c r="H252" i="18"/>
  <c r="H261" i="18"/>
  <c r="B50" i="18"/>
  <c r="B252" i="18"/>
  <c r="B261" i="18"/>
  <c r="AX8" i="14"/>
  <c r="AN83" i="14"/>
  <c r="BA119" i="15683"/>
  <c r="E131" i="15683"/>
  <c r="AD106" i="14"/>
  <c r="W216" i="14"/>
  <c r="AG107" i="15683"/>
  <c r="AN31" i="14"/>
  <c r="Q239" i="14"/>
  <c r="O108" i="15683"/>
  <c r="X256" i="14"/>
  <c r="AH132" i="15683"/>
  <c r="K171" i="14"/>
  <c r="AG47" i="15684"/>
  <c r="AF47" i="15684"/>
  <c r="W33" i="14"/>
  <c r="V33" i="14"/>
  <c r="M108" i="14"/>
  <c r="Q223" i="14"/>
  <c r="O119" i="15683"/>
  <c r="X247" i="14"/>
  <c r="V120" i="15683"/>
  <c r="N133" i="14"/>
  <c r="U30" i="15683"/>
  <c r="U86" i="15683"/>
  <c r="E146" i="14"/>
  <c r="AC116" i="15683"/>
  <c r="AC115" i="15683"/>
  <c r="F247" i="14"/>
  <c r="S95" i="14"/>
  <c r="S132" i="14"/>
  <c r="L35" i="15683"/>
  <c r="I199" i="14"/>
  <c r="AN112" i="14"/>
  <c r="W241" i="14"/>
  <c r="AS108" i="15683"/>
  <c r="AX37" i="14"/>
  <c r="AX112" i="14"/>
  <c r="W242" i="14"/>
  <c r="BE108" i="15683"/>
  <c r="Q215" i="14"/>
  <c r="O107" i="15683"/>
  <c r="M113" i="14"/>
  <c r="V38" i="14"/>
  <c r="W38" i="14"/>
  <c r="AK25" i="14"/>
  <c r="AA100" i="14"/>
  <c r="T192" i="14"/>
  <c r="AD106" i="15683"/>
  <c r="AI207" i="14"/>
  <c r="T133" i="15683"/>
  <c r="U241" i="14"/>
  <c r="AQ108" i="15683"/>
  <c r="H169" i="14"/>
  <c r="AT45" i="14"/>
  <c r="AT120" i="14"/>
  <c r="AF210" i="14"/>
  <c r="BA133" i="15683"/>
  <c r="AJ120" i="14"/>
  <c r="I207" i="14"/>
  <c r="S96" i="14"/>
  <c r="S133" i="14"/>
  <c r="U35" i="15683"/>
  <c r="H132" i="14"/>
  <c r="K34" i="15683"/>
  <c r="W43" i="14"/>
  <c r="M118" i="14"/>
  <c r="V43" i="14"/>
  <c r="AE112" i="14"/>
  <c r="X240" i="14"/>
  <c r="AH108" i="15683"/>
  <c r="AO37" i="14"/>
  <c r="AX39" i="14"/>
  <c r="AX114" i="14"/>
  <c r="W258" i="14"/>
  <c r="BE132" i="15683"/>
  <c r="AN114" i="14"/>
  <c r="W257" i="14"/>
  <c r="AS132" i="15683"/>
  <c r="BB122" i="15683"/>
  <c r="F134" i="15683"/>
  <c r="AY51" i="14"/>
  <c r="AY126" i="14"/>
  <c r="AK234" i="14"/>
  <c r="BF134" i="15683"/>
  <c r="AO126" i="14"/>
  <c r="AK233" i="14"/>
  <c r="AT134" i="15683"/>
  <c r="O104" i="15683"/>
  <c r="AL68" i="15685"/>
  <c r="AI80" i="15685"/>
  <c r="BE118" i="15683"/>
  <c r="I130" i="15683"/>
  <c r="Q255" i="14"/>
  <c r="O132" i="15683"/>
  <c r="AK47" i="18"/>
  <c r="AL35" i="18"/>
  <c r="AI47" i="18"/>
  <c r="P100" i="14"/>
  <c r="S191" i="14"/>
  <c r="Q106" i="15683"/>
  <c r="Z25" i="14"/>
  <c r="Y108" i="14"/>
  <c r="R232" i="14"/>
  <c r="AB131" i="15683"/>
  <c r="AI33" i="14"/>
  <c r="BA122" i="15683"/>
  <c r="E134" i="15683"/>
  <c r="F164" i="15684"/>
  <c r="I73" i="14"/>
  <c r="K13" i="18"/>
  <c r="AD131" i="14"/>
  <c r="D36" i="15683"/>
  <c r="AA72" i="14"/>
  <c r="E12" i="15685"/>
  <c r="AJ25" i="14"/>
  <c r="Z100" i="14"/>
  <c r="K90" i="15683"/>
  <c r="AF209" i="14"/>
  <c r="AO133" i="15683"/>
  <c r="F177" i="14"/>
  <c r="I246" i="14"/>
  <c r="T116" i="15683"/>
  <c r="T115" i="15683"/>
  <c r="T123" i="15683"/>
  <c r="AX31" i="14"/>
  <c r="AX106" i="14"/>
  <c r="W218" i="14"/>
  <c r="BE107" i="15683"/>
  <c r="AN106" i="14"/>
  <c r="W217" i="14"/>
  <c r="AS107" i="15683"/>
  <c r="J201" i="14"/>
  <c r="B87" i="15683"/>
  <c r="AJ96" i="14"/>
  <c r="F209" i="14"/>
  <c r="Z131" i="14"/>
  <c r="D32" i="15683"/>
  <c r="D88" i="15683"/>
  <c r="T80" i="18"/>
  <c r="T132" i="14"/>
  <c r="L36" i="15683"/>
  <c r="R116" i="15683"/>
  <c r="R115" i="15683"/>
  <c r="R123" i="15683"/>
  <c r="G246" i="14"/>
  <c r="AC47" i="15684"/>
  <c r="AV51" i="14"/>
  <c r="AV126" i="14"/>
  <c r="AH234" i="14"/>
  <c r="BC134" i="15683"/>
  <c r="AL126" i="14"/>
  <c r="AH233" i="14"/>
  <c r="AQ134" i="15683"/>
  <c r="H47" i="18"/>
  <c r="AB80" i="18"/>
  <c r="AM90" i="14"/>
  <c r="AW15" i="14"/>
  <c r="AW90" i="14"/>
  <c r="I234" i="14"/>
  <c r="BD129" i="15683"/>
  <c r="I135" i="15683"/>
  <c r="Z36" i="15684"/>
  <c r="W48" i="15684"/>
  <c r="Z48" i="15684"/>
  <c r="N57" i="15684"/>
  <c r="B89" i="15683"/>
  <c r="V126" i="14"/>
  <c r="AC231" i="14"/>
  <c r="AH200" i="14"/>
  <c r="AE121" i="15683"/>
  <c r="AA48" i="15685"/>
  <c r="AD48" i="15685"/>
  <c r="O57" i="15685"/>
  <c r="AD36" i="15685"/>
  <c r="AV31" i="14"/>
  <c r="AV106" i="14"/>
  <c r="U218" i="14"/>
  <c r="BC107" i="15683"/>
  <c r="AL106" i="14"/>
  <c r="U217" i="14"/>
  <c r="AQ107" i="15683"/>
  <c r="Y230" i="14"/>
  <c r="AX119" i="15683"/>
  <c r="BG119" i="15683"/>
  <c r="B131" i="15683"/>
  <c r="K131" i="15683"/>
  <c r="S81" i="15684"/>
  <c r="V81" i="15684"/>
  <c r="M90" i="15684"/>
  <c r="V69" i="15684"/>
  <c r="AJ192" i="14"/>
  <c r="AG109" i="15683"/>
  <c r="G239" i="14"/>
  <c r="R104" i="15683"/>
  <c r="R103" i="15683"/>
  <c r="R111" i="15683"/>
  <c r="J164" i="15685"/>
  <c r="K164" i="15685"/>
  <c r="F165" i="15685"/>
  <c r="AY121" i="15683"/>
  <c r="AY123" i="15683"/>
  <c r="C133" i="15683"/>
  <c r="Y80" i="15684"/>
  <c r="Z68" i="15684"/>
  <c r="W80" i="15684"/>
  <c r="AC80" i="15685"/>
  <c r="AD35" i="15685"/>
  <c r="AA47" i="15685"/>
  <c r="AH88" i="14"/>
  <c r="AR13" i="14"/>
  <c r="AR88" i="14"/>
  <c r="AA95" i="14"/>
  <c r="G200" i="14"/>
  <c r="Y94" i="14"/>
  <c r="E192" i="14"/>
  <c r="C215" i="14"/>
  <c r="V88" i="14"/>
  <c r="M80" i="15685"/>
  <c r="X11" i="15684"/>
  <c r="AI36" i="15684"/>
  <c r="AK36" i="15684"/>
  <c r="AI69" i="15684"/>
  <c r="AK69" i="15684"/>
  <c r="AJ69" i="15684"/>
  <c r="AJ36" i="15684"/>
  <c r="X13" i="15685"/>
  <c r="AK38" i="15685"/>
  <c r="AK50" i="15685"/>
  <c r="AI38" i="15685"/>
  <c r="AI71" i="15685"/>
  <c r="AK71" i="15685"/>
  <c r="AJ38" i="15685"/>
  <c r="AJ50" i="15685"/>
  <c r="AJ71" i="15685"/>
  <c r="AJ83" i="15685"/>
  <c r="D254" i="14"/>
  <c r="AA128" i="15683"/>
  <c r="AA127" i="15683"/>
  <c r="X47" i="18"/>
  <c r="J193" i="14"/>
  <c r="AN94" i="14"/>
  <c r="AN131" i="14"/>
  <c r="E36" i="15683"/>
  <c r="W208" i="14"/>
  <c r="AG130" i="15683"/>
  <c r="N68" i="18"/>
  <c r="K80" i="18"/>
  <c r="T91" i="15683"/>
  <c r="AV7" i="14"/>
  <c r="AL82" i="14"/>
  <c r="AL19" i="14"/>
  <c r="AL56" i="14"/>
  <c r="G73" i="14"/>
  <c r="I13" i="18"/>
  <c r="AI88" i="14"/>
  <c r="AS13" i="14"/>
  <c r="AS88" i="14"/>
  <c r="T87" i="15683"/>
  <c r="AU38" i="14"/>
  <c r="AU113" i="14"/>
  <c r="T250" i="14"/>
  <c r="AK113" i="14"/>
  <c r="T249" i="14"/>
  <c r="AP120" i="15683"/>
  <c r="Z56" i="14"/>
  <c r="AR20" i="14"/>
  <c r="AR83" i="14"/>
  <c r="D209" i="14"/>
  <c r="V68" i="15684"/>
  <c r="S80" i="15684"/>
  <c r="Y246" i="14"/>
  <c r="B120" i="15683"/>
  <c r="K120" i="15683"/>
  <c r="AE208" i="14"/>
  <c r="AB133" i="15683"/>
  <c r="K200" i="14"/>
  <c r="AE95" i="14"/>
  <c r="AE132" i="14"/>
  <c r="M37" i="15683"/>
  <c r="M91" i="15683"/>
  <c r="AX32" i="14"/>
  <c r="AX107" i="14"/>
  <c r="W226" i="14"/>
  <c r="AN107" i="14"/>
  <c r="W225" i="14"/>
  <c r="AS119" i="15683"/>
  <c r="Z101" i="14"/>
  <c r="AJ26" i="14"/>
  <c r="Z57" i="14"/>
  <c r="W113" i="14"/>
  <c r="AF38" i="14"/>
  <c r="AG38" i="14"/>
  <c r="AG50" i="14"/>
  <c r="W125" i="14"/>
  <c r="AF50" i="14"/>
  <c r="U47" i="15685"/>
  <c r="S47" i="15685"/>
  <c r="V35" i="15685"/>
  <c r="T47" i="18"/>
  <c r="U80" i="18"/>
  <c r="S224" i="14"/>
  <c r="AC119" i="15683"/>
  <c r="W70" i="15684"/>
  <c r="U12" i="15684"/>
  <c r="Y37" i="15684"/>
  <c r="Y49" i="15684"/>
  <c r="W37" i="15684"/>
  <c r="X37" i="15684"/>
  <c r="X49" i="15684"/>
  <c r="Y70" i="15684"/>
  <c r="Y82" i="15684"/>
  <c r="X70" i="15684"/>
  <c r="X82" i="15684"/>
  <c r="AL80" i="15684"/>
  <c r="B110" i="15683"/>
  <c r="K110" i="15683"/>
  <c r="AL214" i="14"/>
  <c r="AS26" i="14"/>
  <c r="AS101" i="14"/>
  <c r="R202" i="14"/>
  <c r="AI101" i="14"/>
  <c r="R201" i="14"/>
  <c r="AN118" i="15683"/>
  <c r="AH101" i="14"/>
  <c r="Q201" i="14"/>
  <c r="AM118" i="15683"/>
  <c r="AR26" i="14"/>
  <c r="AR101" i="14"/>
  <c r="Q202" i="14"/>
  <c r="J68" i="18"/>
  <c r="G80" i="18"/>
  <c r="T200" i="14"/>
  <c r="AD118" i="15683"/>
  <c r="AU13" i="14"/>
  <c r="AU88" i="14"/>
  <c r="AK88" i="14"/>
  <c r="B90" i="15683"/>
  <c r="K176" i="14"/>
  <c r="K175" i="14"/>
  <c r="K178" i="14"/>
  <c r="J145" i="15683"/>
  <c r="Z69" i="15684"/>
  <c r="W81" i="15684"/>
  <c r="Z81" i="15684"/>
  <c r="N90" i="15684"/>
  <c r="V12" i="18"/>
  <c r="AC70" i="18"/>
  <c r="AC82" i="18"/>
  <c r="AC37" i="18"/>
  <c r="AC49" i="18"/>
  <c r="AB37" i="18"/>
  <c r="AB49" i="18"/>
  <c r="AA37" i="18"/>
  <c r="AA70" i="18"/>
  <c r="AB70" i="18"/>
  <c r="AB82" i="18"/>
  <c r="K145" i="14"/>
  <c r="AV26" i="14"/>
  <c r="AV101" i="14"/>
  <c r="U202" i="14"/>
  <c r="AL101" i="14"/>
  <c r="U201" i="14"/>
  <c r="AQ118" i="15683"/>
  <c r="P128" i="15683"/>
  <c r="P127" i="15683"/>
  <c r="P135" i="15683"/>
  <c r="E253" i="14"/>
  <c r="AX43" i="14"/>
  <c r="AX118" i="14"/>
  <c r="AJ194" i="14"/>
  <c r="BE109" i="15683"/>
  <c r="AN118" i="14"/>
  <c r="AJ193" i="14"/>
  <c r="AS109" i="15683"/>
  <c r="N69" i="15684"/>
  <c r="K81" i="15684"/>
  <c r="N81" i="15684"/>
  <c r="K90" i="15684"/>
  <c r="N36" i="15684"/>
  <c r="K48" i="15684"/>
  <c r="N48" i="15684"/>
  <c r="K57" i="15684"/>
  <c r="AW45" i="14"/>
  <c r="AW120" i="14"/>
  <c r="AI210" i="14"/>
  <c r="BD133" i="15683"/>
  <c r="AM120" i="14"/>
  <c r="AR31" i="14"/>
  <c r="AR106" i="14"/>
  <c r="Q218" i="14"/>
  <c r="AY107" i="15683"/>
  <c r="AH106" i="14"/>
  <c r="Z35" i="15684"/>
  <c r="W47" i="15684"/>
  <c r="K87" i="15683"/>
  <c r="S37" i="15684"/>
  <c r="T70" i="15684"/>
  <c r="T82" i="15684"/>
  <c r="T37" i="15684"/>
  <c r="T49" i="15684"/>
  <c r="U70" i="15684"/>
  <c r="U82" i="15684"/>
  <c r="S70" i="15684"/>
  <c r="U37" i="15684"/>
  <c r="U49" i="15684"/>
  <c r="T12" i="15684"/>
  <c r="BD123" i="15683"/>
  <c r="K209" i="14"/>
  <c r="AO96" i="14"/>
  <c r="AO133" i="14"/>
  <c r="Z35" i="18"/>
  <c r="W47" i="18"/>
  <c r="X80" i="18"/>
  <c r="AX33" i="14"/>
  <c r="AX108" i="14"/>
  <c r="W234" i="14"/>
  <c r="BE131" i="15683"/>
  <c r="AN108" i="14"/>
  <c r="W233" i="14"/>
  <c r="AS131" i="15683"/>
  <c r="AU49" i="14"/>
  <c r="AU124" i="14"/>
  <c r="AG218" i="14"/>
  <c r="BB110" i="15683"/>
  <c r="AK124" i="14"/>
  <c r="AG217" i="14"/>
  <c r="AP110" i="15683"/>
  <c r="M47" i="18"/>
  <c r="AK119" i="14"/>
  <c r="AU44" i="14"/>
  <c r="AU119" i="14"/>
  <c r="AG202" i="14"/>
  <c r="K47" i="15684"/>
  <c r="N35" i="15684"/>
  <c r="D183" i="14"/>
  <c r="J164" i="15684"/>
  <c r="K164" i="15684"/>
  <c r="AL80" i="15685"/>
  <c r="D239" i="14"/>
  <c r="AY37" i="14"/>
  <c r="AY112" i="14"/>
  <c r="X242" i="14"/>
  <c r="BF108" i="15683"/>
  <c r="AO112" i="14"/>
  <c r="X241" i="14"/>
  <c r="AT108" i="15683"/>
  <c r="AG43" i="14"/>
  <c r="AF43" i="14"/>
  <c r="W118" i="14"/>
  <c r="I253" i="14"/>
  <c r="T128" i="15683"/>
  <c r="T127" i="15683"/>
  <c r="T135" i="15683"/>
  <c r="AK100" i="14"/>
  <c r="AU25" i="14"/>
  <c r="AU100" i="14"/>
  <c r="T194" i="14"/>
  <c r="BB106" i="15683"/>
  <c r="P247" i="14"/>
  <c r="V113" i="14"/>
  <c r="P231" i="14"/>
  <c r="V108" i="14"/>
  <c r="AI84" i="14"/>
  <c r="AI21" i="14"/>
  <c r="AI58" i="14"/>
  <c r="AB73" i="14"/>
  <c r="F13" i="15685"/>
  <c r="AS9" i="14"/>
  <c r="T47" i="15685"/>
  <c r="F240" i="14"/>
  <c r="AC104" i="15683"/>
  <c r="AC103" i="15683"/>
  <c r="AH47" i="15685"/>
  <c r="U47" i="18"/>
  <c r="AM101" i="14"/>
  <c r="V201" i="14"/>
  <c r="AR118" i="15683"/>
  <c r="AW26" i="14"/>
  <c r="AW101" i="14"/>
  <c r="V202" i="14"/>
  <c r="AJ124" i="14"/>
  <c r="AF217" i="14"/>
  <c r="AO110" i="15683"/>
  <c r="AT49" i="14"/>
  <c r="AT124" i="14"/>
  <c r="AF218" i="14"/>
  <c r="BA110" i="15683"/>
  <c r="AH100" i="14"/>
  <c r="Q193" i="14"/>
  <c r="AM106" i="15683"/>
  <c r="AR25" i="14"/>
  <c r="AR100" i="14"/>
  <c r="Q194" i="14"/>
  <c r="AY106" i="15683"/>
  <c r="AB80" i="15684"/>
  <c r="BB123" i="15683"/>
  <c r="R36" i="18"/>
  <c r="O48" i="18"/>
  <c r="R48" i="18"/>
  <c r="L57" i="18"/>
  <c r="G163" i="14"/>
  <c r="AX122" i="15683"/>
  <c r="BG122" i="15683"/>
  <c r="AL230" i="14"/>
  <c r="B134" i="15683"/>
  <c r="K134" i="15683"/>
  <c r="AX45" i="14"/>
  <c r="AX120" i="14"/>
  <c r="AJ210" i="14"/>
  <c r="BE133" i="15683"/>
  <c r="AN120" i="14"/>
  <c r="AJ209" i="14"/>
  <c r="AS133" i="15683"/>
  <c r="I171" i="14"/>
  <c r="G47" i="18"/>
  <c r="J35" i="18"/>
  <c r="AR39" i="14"/>
  <c r="AR114" i="14"/>
  <c r="Q258" i="14"/>
  <c r="AY132" i="15683"/>
  <c r="AH114" i="14"/>
  <c r="J171" i="14"/>
  <c r="AN124" i="14"/>
  <c r="AX49" i="14"/>
  <c r="AX124" i="14"/>
  <c r="AJ218" i="14"/>
  <c r="BE110" i="15683"/>
  <c r="AE69" i="15685"/>
  <c r="AF36" i="15685"/>
  <c r="AG36" i="15685"/>
  <c r="AF69" i="15685"/>
  <c r="AG69" i="15685"/>
  <c r="AE36" i="15685"/>
  <c r="W11" i="15685"/>
  <c r="AO113" i="14"/>
  <c r="AY38" i="14"/>
  <c r="AY113" i="14"/>
  <c r="X250" i="14"/>
  <c r="AD35" i="18"/>
  <c r="AA47" i="18"/>
  <c r="N132" i="14"/>
  <c r="L30" i="15683"/>
  <c r="AF15" i="14"/>
  <c r="W90" i="14"/>
  <c r="AG15" i="14"/>
  <c r="K192" i="14"/>
  <c r="AE94" i="14"/>
  <c r="AE131" i="14"/>
  <c r="D37" i="15683"/>
  <c r="D91" i="15683"/>
  <c r="Y238" i="14"/>
  <c r="B108" i="15683"/>
  <c r="K108" i="15683"/>
  <c r="AF201" i="14"/>
  <c r="AO121" i="15683"/>
  <c r="F176" i="14"/>
  <c r="V101" i="14"/>
  <c r="P199" i="14"/>
  <c r="W114" i="14"/>
  <c r="AF39" i="14"/>
  <c r="AG39" i="14"/>
  <c r="K254" i="14"/>
  <c r="AH128" i="15683"/>
  <c r="AH127" i="15683"/>
  <c r="AH135" i="15683"/>
  <c r="E246" i="14"/>
  <c r="P116" i="15683"/>
  <c r="P115" i="15683"/>
  <c r="P123" i="15683"/>
  <c r="AM19" i="14"/>
  <c r="AM56" i="14"/>
  <c r="H73" i="14"/>
  <c r="J13" i="18"/>
  <c r="AW7" i="14"/>
  <c r="AM82" i="14"/>
  <c r="X131" i="14"/>
  <c r="D30" i="15683"/>
  <c r="D86" i="15683"/>
  <c r="L222" i="14"/>
  <c r="B117" i="15683"/>
  <c r="K117" i="15683"/>
  <c r="C135" i="15683"/>
  <c r="P131" i="14"/>
  <c r="C32" i="15683"/>
  <c r="AV49" i="14"/>
  <c r="AV124" i="14"/>
  <c r="AH218" i="14"/>
  <c r="BC110" i="15683"/>
  <c r="AL124" i="14"/>
  <c r="V249" i="14"/>
  <c r="AR120" i="15683"/>
  <c r="I170" i="14"/>
  <c r="AD69" i="15685"/>
  <c r="AA81" i="15685"/>
  <c r="AD81" i="15685"/>
  <c r="O90" i="15685"/>
  <c r="D135" i="15683"/>
  <c r="I200" i="14"/>
  <c r="AC95" i="14"/>
  <c r="O123" i="15683"/>
  <c r="AL125" i="14"/>
  <c r="AH225" i="14"/>
  <c r="AQ122" i="15683"/>
  <c r="AV50" i="14"/>
  <c r="AV125" i="14"/>
  <c r="AH226" i="14"/>
  <c r="AH80" i="15685"/>
  <c r="AT33" i="14"/>
  <c r="AT108" i="14"/>
  <c r="S234" i="14"/>
  <c r="BA131" i="15683"/>
  <c r="AJ108" i="14"/>
  <c r="S233" i="14"/>
  <c r="AO131" i="15683"/>
  <c r="AG80" i="18"/>
  <c r="AE192" i="14"/>
  <c r="AB109" i="15683"/>
  <c r="AS44" i="14"/>
  <c r="AS119" i="14"/>
  <c r="AE202" i="14"/>
  <c r="AI119" i="14"/>
  <c r="AE201" i="14"/>
  <c r="AN121" i="15683"/>
  <c r="V20" i="14"/>
  <c r="M57" i="14"/>
  <c r="AL37" i="15685"/>
  <c r="AI49" i="15685"/>
  <c r="AL49" i="15685"/>
  <c r="Q58" i="15685"/>
  <c r="G81" i="15684"/>
  <c r="J81" i="15684"/>
  <c r="J90" i="15684"/>
  <c r="J69" i="15684"/>
  <c r="AT31" i="14"/>
  <c r="AT106" i="14"/>
  <c r="S218" i="14"/>
  <c r="BA107" i="15683"/>
  <c r="AJ106" i="14"/>
  <c r="S217" i="14"/>
  <c r="AO107" i="15683"/>
  <c r="B128" i="15683"/>
  <c r="L206" i="14"/>
  <c r="AX116" i="15683"/>
  <c r="C252" i="14"/>
  <c r="L252" i="14"/>
  <c r="AG32" i="14"/>
  <c r="W107" i="14"/>
  <c r="AF32" i="14"/>
  <c r="C166" i="15685"/>
  <c r="F166" i="15685"/>
  <c r="AJ27" i="14"/>
  <c r="Z102" i="14"/>
  <c r="AL120" i="14"/>
  <c r="AV45" i="14"/>
  <c r="AV120" i="14"/>
  <c r="AH210" i="14"/>
  <c r="BC133" i="15683"/>
  <c r="AU45" i="14"/>
  <c r="AU120" i="14"/>
  <c r="AG210" i="14"/>
  <c r="BB133" i="15683"/>
  <c r="AK120" i="14"/>
  <c r="AR27" i="14"/>
  <c r="AR102" i="14"/>
  <c r="Q210" i="14"/>
  <c r="AY130" i="15683"/>
  <c r="AH102" i="14"/>
  <c r="Q209" i="14"/>
  <c r="AM130" i="15683"/>
  <c r="AN84" i="14"/>
  <c r="AX9" i="14"/>
  <c r="AN21" i="14"/>
  <c r="AN58" i="14"/>
  <c r="AW27" i="14"/>
  <c r="AW102" i="14"/>
  <c r="V210" i="14"/>
  <c r="BD130" i="15683"/>
  <c r="AM102" i="14"/>
  <c r="V209" i="14"/>
  <c r="AR130" i="15683"/>
  <c r="P90" i="15685"/>
  <c r="Q90" i="15685"/>
  <c r="X47" i="15684"/>
  <c r="AB47" i="15685"/>
  <c r="AB80" i="15685"/>
  <c r="N36" i="15685"/>
  <c r="K48" i="15685"/>
  <c r="N48" i="15685"/>
  <c r="K57" i="15685"/>
  <c r="U131" i="14"/>
  <c r="C37" i="15683"/>
  <c r="C91" i="15683"/>
  <c r="AT82" i="14"/>
  <c r="AT19" i="14"/>
  <c r="AX50" i="14"/>
  <c r="AX125" i="14"/>
  <c r="AJ226" i="14"/>
  <c r="AN125" i="14"/>
  <c r="X132" i="14"/>
  <c r="M30" i="15683"/>
  <c r="M86" i="15683"/>
  <c r="BE123" i="15683"/>
  <c r="AS7" i="14"/>
  <c r="AI82" i="14"/>
  <c r="AI19" i="14"/>
  <c r="AI56" i="14"/>
  <c r="D73" i="14"/>
  <c r="F13" i="18"/>
  <c r="W88" i="14"/>
  <c r="AG13" i="14"/>
  <c r="AF13" i="14"/>
  <c r="D140" i="14"/>
  <c r="M47" i="15685"/>
  <c r="N35" i="15685"/>
  <c r="K47" i="15685"/>
  <c r="L198" i="14"/>
  <c r="B116" i="15683"/>
  <c r="C245" i="14"/>
  <c r="L245" i="14"/>
  <c r="AF49" i="14"/>
  <c r="W124" i="14"/>
  <c r="AG49" i="14"/>
  <c r="H146" i="14"/>
  <c r="AY84" i="14"/>
  <c r="R12" i="15684"/>
  <c r="L70" i="15684"/>
  <c r="L82" i="15684"/>
  <c r="M37" i="15684"/>
  <c r="M49" i="15684"/>
  <c r="M70" i="15684"/>
  <c r="M82" i="15684"/>
  <c r="K37" i="15684"/>
  <c r="L37" i="15684"/>
  <c r="L49" i="15684"/>
  <c r="K70" i="15684"/>
  <c r="Y47" i="18"/>
  <c r="F175" i="14"/>
  <c r="F178" i="14"/>
  <c r="E145" i="15683"/>
  <c r="Y47" i="15685"/>
  <c r="G171" i="14"/>
  <c r="AI233" i="14"/>
  <c r="AR134" i="15683"/>
  <c r="I183" i="14"/>
  <c r="K88" i="15683"/>
  <c r="AH192" i="14"/>
  <c r="AE109" i="15683"/>
  <c r="M80" i="18"/>
  <c r="AW25" i="14"/>
  <c r="AW100" i="14"/>
  <c r="V194" i="14"/>
  <c r="BD106" i="15683"/>
  <c r="AM100" i="14"/>
  <c r="V193" i="14"/>
  <c r="AR106" i="15683"/>
  <c r="B91" i="15683"/>
  <c r="E182" i="14"/>
  <c r="I165" i="15684"/>
  <c r="L156" i="15684"/>
  <c r="L165" i="15684"/>
  <c r="J166" i="15684"/>
  <c r="L47" i="15684"/>
  <c r="N68" i="15684"/>
  <c r="K80" i="15684"/>
  <c r="AG9" i="14"/>
  <c r="W84" i="14"/>
  <c r="AF9" i="14"/>
  <c r="W21" i="14"/>
  <c r="AK89" i="14"/>
  <c r="AU14" i="14"/>
  <c r="AU89" i="14"/>
  <c r="G226" i="14"/>
  <c r="G72" i="14"/>
  <c r="I12" i="18"/>
  <c r="F183" i="14"/>
  <c r="S81" i="18"/>
  <c r="V81" i="18"/>
  <c r="M90" i="18"/>
  <c r="V69" i="18"/>
  <c r="AV25" i="14"/>
  <c r="AV100" i="14"/>
  <c r="U194" i="14"/>
  <c r="BC106" i="15683"/>
  <c r="AL100" i="14"/>
  <c r="U193" i="14"/>
  <c r="AQ106" i="15683"/>
  <c r="I208" i="14"/>
  <c r="AC96" i="14"/>
  <c r="AC133" i="14"/>
  <c r="V35" i="15683"/>
  <c r="R36" i="15685"/>
  <c r="O48" i="15685"/>
  <c r="R48" i="15685"/>
  <c r="L57" i="15685"/>
  <c r="AS32" i="14"/>
  <c r="AS107" i="14"/>
  <c r="R226" i="14"/>
  <c r="AI107" i="14"/>
  <c r="R225" i="14"/>
  <c r="AN119" i="15683"/>
  <c r="C238" i="14"/>
  <c r="L238" i="14"/>
  <c r="L190" i="14"/>
  <c r="B104" i="15683"/>
  <c r="AK108" i="14"/>
  <c r="AU33" i="14"/>
  <c r="AU108" i="14"/>
  <c r="T234" i="14"/>
  <c r="BB131" i="15683"/>
  <c r="W102" i="14"/>
  <c r="AG27" i="14"/>
  <c r="AF27" i="14"/>
  <c r="I157" i="14"/>
  <c r="AH43" i="14"/>
  <c r="X118" i="14"/>
  <c r="AD192" i="14"/>
  <c r="AA109" i="15683"/>
  <c r="D201" i="14"/>
  <c r="AH95" i="14"/>
  <c r="AU43" i="14"/>
  <c r="AU118" i="14"/>
  <c r="AG194" i="14"/>
  <c r="BB109" i="15683"/>
  <c r="AK118" i="14"/>
  <c r="AG193" i="14"/>
  <c r="AP109" i="15683"/>
  <c r="E157" i="14"/>
  <c r="B119" i="15683"/>
  <c r="K119" i="15683"/>
  <c r="Y222" i="14"/>
  <c r="J232" i="14"/>
  <c r="AG129" i="15683"/>
  <c r="AT51" i="14"/>
  <c r="AT126" i="14"/>
  <c r="AF234" i="14"/>
  <c r="BA134" i="15683"/>
  <c r="AJ126" i="14"/>
  <c r="AF233" i="14"/>
  <c r="AO134" i="15683"/>
  <c r="F72" i="14"/>
  <c r="H12" i="18"/>
  <c r="T80" i="15684"/>
  <c r="AU50" i="14"/>
  <c r="AU125" i="14"/>
  <c r="AG226" i="14"/>
  <c r="AK125" i="14"/>
  <c r="AG225" i="14"/>
  <c r="AP122" i="15683"/>
  <c r="C166" i="18"/>
  <c r="F166" i="18"/>
  <c r="AS45" i="14"/>
  <c r="AS120" i="14"/>
  <c r="AE210" i="14"/>
  <c r="AZ133" i="15683"/>
  <c r="AI120" i="14"/>
  <c r="AE209" i="14"/>
  <c r="AN133" i="15683"/>
  <c r="K158" i="14"/>
  <c r="H47" i="15684"/>
  <c r="J35" i="15684"/>
  <c r="G47" i="15684"/>
  <c r="B106" i="18"/>
  <c r="H93" i="18"/>
  <c r="B39" i="18"/>
  <c r="B93" i="18"/>
  <c r="B84" i="18"/>
  <c r="H253" i="18"/>
  <c r="H262" i="18"/>
  <c r="O14" i="18"/>
  <c r="H60" i="18"/>
  <c r="B51" i="18"/>
  <c r="B253" i="18"/>
  <c r="B262" i="18"/>
  <c r="B60" i="18"/>
  <c r="B72" i="18"/>
  <c r="AX117" i="15683"/>
  <c r="BG117" i="15683"/>
  <c r="L230" i="14"/>
  <c r="B129" i="15683"/>
  <c r="K129" i="15683"/>
  <c r="P239" i="14"/>
  <c r="V112" i="14"/>
  <c r="AK107" i="14"/>
  <c r="AU32" i="14"/>
  <c r="AU107" i="14"/>
  <c r="T226" i="14"/>
  <c r="E225" i="14"/>
  <c r="AN117" i="15683"/>
  <c r="E145" i="14"/>
  <c r="H208" i="14"/>
  <c r="AB96" i="14"/>
  <c r="P104" i="15683"/>
  <c r="P103" i="15683"/>
  <c r="P111" i="15683"/>
  <c r="E239" i="14"/>
  <c r="AL47" i="15684"/>
  <c r="T89" i="15683"/>
  <c r="AH37" i="18"/>
  <c r="AE49" i="18"/>
  <c r="AH49" i="18"/>
  <c r="P58" i="18"/>
  <c r="S11" i="15684"/>
  <c r="P36" i="15684"/>
  <c r="P48" i="15684"/>
  <c r="Q36" i="15684"/>
  <c r="Q48" i="15684"/>
  <c r="P69" i="15684"/>
  <c r="P81" i="15684"/>
  <c r="Q69" i="15684"/>
  <c r="Q81" i="15684"/>
  <c r="O69" i="15684"/>
  <c r="O36" i="15684"/>
  <c r="Q10" i="15685"/>
  <c r="I68" i="15685"/>
  <c r="H35" i="15685"/>
  <c r="H68" i="15685"/>
  <c r="G68" i="15685"/>
  <c r="I35" i="15685"/>
  <c r="G35" i="15685"/>
  <c r="AS49" i="14"/>
  <c r="AS124" i="14"/>
  <c r="AE218" i="14"/>
  <c r="AZ110" i="15683"/>
  <c r="AI124" i="14"/>
  <c r="AE217" i="14"/>
  <c r="AN110" i="15683"/>
  <c r="AE81" i="18"/>
  <c r="AH81" i="18"/>
  <c r="AH69" i="18"/>
  <c r="AL198" i="14"/>
  <c r="B121" i="15683"/>
  <c r="K121" i="15683"/>
  <c r="AB72" i="14"/>
  <c r="F12" i="15685"/>
  <c r="AC223" i="14"/>
  <c r="V125" i="14"/>
  <c r="T80" i="15685"/>
  <c r="V68" i="15685"/>
  <c r="S80" i="15685"/>
  <c r="H37" i="15684"/>
  <c r="H49" i="15684"/>
  <c r="H70" i="15684"/>
  <c r="H82" i="15684"/>
  <c r="G70" i="15684"/>
  <c r="I70" i="15684"/>
  <c r="I82" i="15684"/>
  <c r="G37" i="15684"/>
  <c r="I37" i="15684"/>
  <c r="I49" i="15684"/>
  <c r="Q12" i="15684"/>
  <c r="AK114" i="14"/>
  <c r="T257" i="14"/>
  <c r="AP132" i="15683"/>
  <c r="AU39" i="14"/>
  <c r="AU114" i="14"/>
  <c r="T258" i="14"/>
  <c r="BB132" i="15683"/>
  <c r="S47" i="18"/>
  <c r="V35" i="18"/>
  <c r="N69" i="18"/>
  <c r="K81" i="18"/>
  <c r="N81" i="18"/>
  <c r="K90" i="18"/>
  <c r="L214" i="14"/>
  <c r="B105" i="15683"/>
  <c r="K105" i="15683"/>
  <c r="AB95" i="14"/>
  <c r="H200" i="14"/>
  <c r="AW43" i="14"/>
  <c r="AW118" i="14"/>
  <c r="AI194" i="14"/>
  <c r="BD109" i="15683"/>
  <c r="AM118" i="14"/>
  <c r="R69" i="18"/>
  <c r="O81" i="18"/>
  <c r="R81" i="18"/>
  <c r="L90" i="18"/>
  <c r="AS37" i="14"/>
  <c r="AS112" i="14"/>
  <c r="R242" i="14"/>
  <c r="AZ108" i="15683"/>
  <c r="AI112" i="14"/>
  <c r="AI70" i="18"/>
  <c r="AI37" i="18"/>
  <c r="AJ37" i="18"/>
  <c r="AJ49" i="18"/>
  <c r="AK37" i="18"/>
  <c r="AK49" i="18"/>
  <c r="X12" i="18"/>
  <c r="AK70" i="18"/>
  <c r="AK82" i="18"/>
  <c r="AJ70" i="18"/>
  <c r="AJ82" i="18"/>
  <c r="B107" i="15683"/>
  <c r="K107" i="15683"/>
  <c r="Y214" i="14"/>
  <c r="V114" i="14"/>
  <c r="P255" i="14"/>
  <c r="W37" i="15683"/>
  <c r="W91" i="15683"/>
  <c r="V37" i="15683"/>
  <c r="V91" i="15683"/>
  <c r="I192" i="14"/>
  <c r="AC94" i="14"/>
  <c r="AG104" i="15683"/>
  <c r="AG25" i="14"/>
  <c r="W100" i="14"/>
  <c r="AF25" i="14"/>
  <c r="D157" i="14"/>
  <c r="R128" i="15683"/>
  <c r="R127" i="15683"/>
  <c r="R135" i="15683"/>
  <c r="G253" i="14"/>
  <c r="S104" i="15683"/>
  <c r="S103" i="15683"/>
  <c r="S111" i="15683"/>
  <c r="H239" i="14"/>
  <c r="AL80" i="18"/>
  <c r="U232" i="14"/>
  <c r="AE131" i="15683"/>
  <c r="V19" i="14"/>
  <c r="M56" i="14"/>
  <c r="AW8" i="14"/>
  <c r="AM83" i="14"/>
  <c r="AM20" i="14"/>
  <c r="AM57" i="14"/>
  <c r="T73" i="14"/>
  <c r="J13" i="15684"/>
  <c r="AH224" i="14"/>
  <c r="AE122" i="15683"/>
  <c r="H182" i="14"/>
  <c r="J69" i="15685"/>
  <c r="G81" i="15685"/>
  <c r="J81" i="15685"/>
  <c r="J90" i="15685"/>
  <c r="AE47" i="18"/>
  <c r="AH35" i="18"/>
  <c r="C199" i="14"/>
  <c r="V83" i="14"/>
  <c r="M95" i="14"/>
  <c r="AF224" i="14"/>
  <c r="AC122" i="15683"/>
  <c r="AL70" i="15685"/>
  <c r="AI82" i="15685"/>
  <c r="AL82" i="15685"/>
  <c r="P223" i="14"/>
  <c r="V107" i="14"/>
  <c r="T240" i="14"/>
  <c r="AD108" i="15683"/>
  <c r="AD96" i="14"/>
  <c r="AD133" i="14"/>
  <c r="V36" i="15683"/>
  <c r="J208" i="14"/>
  <c r="AH112" i="14"/>
  <c r="AR37" i="14"/>
  <c r="AR112" i="14"/>
  <c r="Q242" i="14"/>
  <c r="AY108" i="15683"/>
  <c r="O37" i="15685"/>
  <c r="O70" i="15685"/>
  <c r="P37" i="15685"/>
  <c r="P49" i="15685"/>
  <c r="P70" i="15685"/>
  <c r="P82" i="15685"/>
  <c r="Q37" i="15685"/>
  <c r="Q49" i="15685"/>
  <c r="S12" i="15685"/>
  <c r="Q70" i="15685"/>
  <c r="Q82" i="15685"/>
  <c r="D146" i="14"/>
  <c r="V106" i="14"/>
  <c r="P215" i="14"/>
  <c r="L47" i="15685"/>
  <c r="C132" i="14"/>
  <c r="L95" i="14"/>
  <c r="Y95" i="14"/>
  <c r="Y132" i="14"/>
  <c r="M31" i="15683"/>
  <c r="M87" i="15683"/>
  <c r="E200" i="14"/>
  <c r="Z35" i="15685"/>
  <c r="W47" i="15685"/>
  <c r="X80" i="15685"/>
  <c r="D193" i="14"/>
  <c r="D138" i="14"/>
  <c r="K181" i="14"/>
  <c r="N35" i="18"/>
  <c r="K47" i="18"/>
  <c r="AK84" i="14"/>
  <c r="AK21" i="14"/>
  <c r="AK58" i="14"/>
  <c r="AU9" i="14"/>
  <c r="L80" i="15684"/>
  <c r="I239" i="14"/>
  <c r="T104" i="15683"/>
  <c r="T103" i="15683"/>
  <c r="T111" i="15683"/>
  <c r="I70" i="18"/>
  <c r="I82" i="18"/>
  <c r="G70" i="18"/>
  <c r="I37" i="18"/>
  <c r="I49" i="18"/>
  <c r="Q12" i="18"/>
  <c r="H37" i="18"/>
  <c r="H49" i="18"/>
  <c r="G37" i="18"/>
  <c r="H70" i="18"/>
  <c r="H82" i="18"/>
  <c r="V36" i="18"/>
  <c r="S48" i="18"/>
  <c r="V48" i="18"/>
  <c r="M57" i="18"/>
  <c r="AX14" i="14"/>
  <c r="AX89" i="14"/>
  <c r="J226" i="14"/>
  <c r="AN89" i="14"/>
  <c r="O81" i="15685"/>
  <c r="R81" i="15685"/>
  <c r="L90" i="15685"/>
  <c r="R69" i="15685"/>
  <c r="AR32" i="14"/>
  <c r="AR107" i="14"/>
  <c r="Q226" i="14"/>
  <c r="AH107" i="14"/>
  <c r="AM89" i="14"/>
  <c r="AW14" i="14"/>
  <c r="AW89" i="14"/>
  <c r="I226" i="14"/>
  <c r="U47" i="15684"/>
  <c r="AH45" i="14"/>
  <c r="X120" i="14"/>
  <c r="G80" i="15684"/>
  <c r="J68" i="15684"/>
  <c r="AL89" i="14"/>
  <c r="H225" i="14"/>
  <c r="AQ117" i="15683"/>
  <c r="AV14" i="14"/>
  <c r="AV89" i="14"/>
  <c r="H226" i="14"/>
  <c r="AC199" i="14"/>
  <c r="V119" i="14"/>
  <c r="AF37" i="14"/>
  <c r="AG37" i="14"/>
  <c r="W112" i="14"/>
  <c r="AM107" i="14"/>
  <c r="V225" i="14"/>
  <c r="AR119" i="15683"/>
  <c r="AW32" i="14"/>
  <c r="AW107" i="14"/>
  <c r="V226" i="14"/>
  <c r="O35" i="18"/>
  <c r="O68" i="18"/>
  <c r="P68" i="18"/>
  <c r="S10" i="18"/>
  <c r="P35" i="18"/>
  <c r="Q35" i="18"/>
  <c r="Q68" i="18"/>
  <c r="C223" i="14"/>
  <c r="V89" i="14"/>
  <c r="V36" i="15685"/>
  <c r="S48" i="15685"/>
  <c r="V48" i="15685"/>
  <c r="M57" i="15685"/>
  <c r="AG33" i="14"/>
  <c r="W108" i="14"/>
  <c r="AF33" i="14"/>
  <c r="AX83" i="14"/>
  <c r="AX20" i="14"/>
  <c r="AT21" i="14"/>
  <c r="AT84" i="14"/>
  <c r="K182" i="14"/>
  <c r="N36" i="18"/>
  <c r="K48" i="18"/>
  <c r="N48" i="18"/>
  <c r="K57" i="18"/>
  <c r="AD68" i="15684"/>
  <c r="AA80" i="15684"/>
  <c r="AA47" i="15684"/>
  <c r="AD35" i="15684"/>
  <c r="I47" i="18"/>
  <c r="O135" i="15683"/>
  <c r="AC80" i="18"/>
  <c r="AB47" i="18"/>
  <c r="F254" i="14"/>
  <c r="AC128" i="15683"/>
  <c r="AC127" i="15683"/>
  <c r="AF26" i="14"/>
  <c r="W101" i="14"/>
  <c r="AG26" i="14"/>
  <c r="AS31" i="14"/>
  <c r="AS106" i="14"/>
  <c r="R218" i="14"/>
  <c r="AZ107" i="15683"/>
  <c r="AI106" i="14"/>
  <c r="R217" i="14"/>
  <c r="AN107" i="15683"/>
  <c r="J216" i="14"/>
  <c r="AG105" i="15683"/>
  <c r="K156" i="14"/>
  <c r="K159" i="14"/>
  <c r="J142" i="15683"/>
  <c r="P191" i="14"/>
  <c r="V100" i="14"/>
  <c r="AL119" i="14"/>
  <c r="AH201" i="14"/>
  <c r="AQ121" i="15683"/>
  <c r="AV44" i="14"/>
  <c r="AV119" i="14"/>
  <c r="AH202" i="14"/>
  <c r="AV33" i="14"/>
  <c r="AV108" i="14"/>
  <c r="U234" i="14"/>
  <c r="BC131" i="15683"/>
  <c r="AL108" i="14"/>
  <c r="U233" i="14"/>
  <c r="AQ131" i="15683"/>
  <c r="M94" i="14"/>
  <c r="C191" i="14"/>
  <c r="V82" i="14"/>
  <c r="T72" i="14"/>
  <c r="J12" i="15684"/>
  <c r="U216" i="14"/>
  <c r="AE107" i="15683"/>
  <c r="H163" i="14"/>
  <c r="AD132" i="14"/>
  <c r="M36" i="15683"/>
  <c r="AR15" i="14"/>
  <c r="AR90" i="14"/>
  <c r="D234" i="14"/>
  <c r="AY129" i="15683"/>
  <c r="AH90" i="14"/>
  <c r="D233" i="14"/>
  <c r="AM129" i="15683"/>
  <c r="AF47" i="18"/>
  <c r="B133" i="15683"/>
  <c r="AX121" i="15683"/>
  <c r="BG121" i="15683"/>
  <c r="AL206" i="14"/>
  <c r="AF8" i="14"/>
  <c r="W83" i="14"/>
  <c r="W20" i="14"/>
  <c r="AG8" i="14"/>
  <c r="AJ125" i="14"/>
  <c r="AF225" i="14"/>
  <c r="AO122" i="15683"/>
  <c r="AT50" i="14"/>
  <c r="AT125" i="14"/>
  <c r="AF226" i="14"/>
  <c r="C133" i="14"/>
  <c r="L96" i="14"/>
  <c r="H216" i="14"/>
  <c r="AE105" i="15683"/>
  <c r="I164" i="15685"/>
  <c r="L164" i="15685"/>
  <c r="O68" i="15685"/>
  <c r="P35" i="15685"/>
  <c r="S10" i="15685"/>
  <c r="P68" i="15685"/>
  <c r="O35" i="15685"/>
  <c r="Q68" i="15685"/>
  <c r="Q35" i="15685"/>
  <c r="AK112" i="14"/>
  <c r="T241" i="14"/>
  <c r="AP108" i="15683"/>
  <c r="AU37" i="14"/>
  <c r="AU112" i="14"/>
  <c r="T242" i="14"/>
  <c r="BB108" i="15683"/>
  <c r="B70" i="14"/>
  <c r="C11" i="15683"/>
  <c r="L56" i="14"/>
  <c r="L59" i="14"/>
  <c r="AA81" i="15684"/>
  <c r="AD81" i="15684"/>
  <c r="O90" i="15684"/>
  <c r="AD69" i="15684"/>
  <c r="Y47" i="15684"/>
  <c r="AA80" i="15685"/>
  <c r="AD68" i="15685"/>
  <c r="F193" i="14"/>
  <c r="AJ94" i="14"/>
  <c r="AX44" i="14"/>
  <c r="AX119" i="14"/>
  <c r="AJ202" i="14"/>
  <c r="AN119" i="14"/>
  <c r="AJ201" i="14"/>
  <c r="AS121" i="15683"/>
  <c r="AN126" i="14"/>
  <c r="AX51" i="14"/>
  <c r="AX126" i="14"/>
  <c r="AJ234" i="14"/>
  <c r="BE134" i="15683"/>
  <c r="D72" i="14"/>
  <c r="F12" i="18"/>
  <c r="AG45" i="14"/>
  <c r="AF45" i="14"/>
  <c r="W120" i="14"/>
  <c r="W249" i="14"/>
  <c r="AS120" i="15683"/>
  <c r="J170" i="14"/>
  <c r="V124" i="14"/>
  <c r="AC215" i="14"/>
  <c r="AX120" i="15683"/>
  <c r="BG120" i="15683"/>
  <c r="Y254" i="14"/>
  <c r="B132" i="15683"/>
  <c r="K132" i="15683"/>
  <c r="AO116" i="15683"/>
  <c r="AO115" i="15683"/>
  <c r="F248" i="14"/>
  <c r="X96" i="14"/>
  <c r="Y80" i="15685"/>
  <c r="AX27" i="14"/>
  <c r="AX102" i="14"/>
  <c r="W210" i="14"/>
  <c r="BE130" i="15683"/>
  <c r="AN102" i="14"/>
  <c r="W209" i="14"/>
  <c r="AS130" i="15683"/>
  <c r="AR19" i="14"/>
  <c r="AR82" i="14"/>
  <c r="AX26" i="14"/>
  <c r="AX101" i="14"/>
  <c r="W202" i="14"/>
  <c r="AN101" i="14"/>
  <c r="AY15" i="14"/>
  <c r="AY90" i="14"/>
  <c r="K234" i="14"/>
  <c r="BF129" i="15683"/>
  <c r="AO90" i="14"/>
  <c r="AA96" i="14"/>
  <c r="AA133" i="14"/>
  <c r="V33" i="15683"/>
  <c r="V89" i="15683"/>
  <c r="G208" i="14"/>
  <c r="W81" i="18"/>
  <c r="Z81" i="18"/>
  <c r="N90" i="18"/>
  <c r="Z69" i="18"/>
  <c r="R193" i="14"/>
  <c r="AN106" i="15683"/>
  <c r="E156" i="14"/>
  <c r="AR38" i="14"/>
  <c r="AR113" i="14"/>
  <c r="Q250" i="14"/>
  <c r="AH113" i="14"/>
  <c r="AL102" i="14"/>
  <c r="AV27" i="14"/>
  <c r="AV102" i="14"/>
  <c r="U210" i="14"/>
  <c r="BC130" i="15683"/>
  <c r="C207" i="14"/>
  <c r="M96" i="14"/>
  <c r="V84" i="14"/>
  <c r="V12" i="15685"/>
  <c r="AA70" i="15685"/>
  <c r="AB70" i="15685"/>
  <c r="AB82" i="15685"/>
  <c r="AB37" i="15685"/>
  <c r="AB49" i="15685"/>
  <c r="AC37" i="15685"/>
  <c r="AC49" i="15685"/>
  <c r="AC70" i="15685"/>
  <c r="AC82" i="15685"/>
  <c r="AA37" i="15685"/>
  <c r="C131" i="14"/>
  <c r="L94" i="14"/>
  <c r="P207" i="14"/>
  <c r="V102" i="14"/>
  <c r="K89" i="15683"/>
  <c r="AH108" i="14"/>
  <c r="AR33" i="14"/>
  <c r="AR108" i="14"/>
  <c r="Q234" i="14"/>
  <c r="AY131" i="15683"/>
  <c r="AH57" i="14"/>
  <c r="O73" i="14"/>
  <c r="E13" i="15684"/>
  <c r="Z36" i="15685"/>
  <c r="W48" i="15685"/>
  <c r="Z48" i="15685"/>
  <c r="N57" i="15685"/>
  <c r="H183" i="14"/>
  <c r="U132" i="14"/>
  <c r="L37" i="15683"/>
  <c r="AH21" i="14"/>
  <c r="T208" i="14"/>
  <c r="AD130" i="15683"/>
  <c r="AU7" i="14"/>
  <c r="AK19" i="14"/>
  <c r="AK56" i="14"/>
  <c r="F73" i="14"/>
  <c r="H13" i="18"/>
  <c r="AK82" i="14"/>
  <c r="V35" i="15684"/>
  <c r="S47" i="15684"/>
  <c r="T47" i="15684"/>
  <c r="J164" i="18"/>
  <c r="K164" i="18"/>
  <c r="F165" i="18"/>
  <c r="AH47" i="15684"/>
  <c r="H80" i="15684"/>
  <c r="B51" i="15685"/>
  <c r="B253" i="15685"/>
  <c r="B262" i="15685"/>
  <c r="H60" i="15685"/>
  <c r="B84" i="15685"/>
  <c r="H253" i="15685"/>
  <c r="H262" i="15685"/>
  <c r="B60" i="15685"/>
  <c r="B72" i="15685"/>
  <c r="B39" i="15685"/>
  <c r="B106" i="15685"/>
  <c r="H93" i="15685"/>
  <c r="O14" i="15685"/>
  <c r="B93" i="15685"/>
  <c r="H224" i="14"/>
  <c r="AE117" i="15683"/>
  <c r="H145" i="14"/>
  <c r="V224" i="14"/>
  <c r="AF119" i="15683"/>
  <c r="I182" i="14"/>
  <c r="Y70" i="15685"/>
  <c r="Y82" i="15685"/>
  <c r="Y37" i="15685"/>
  <c r="Y49" i="15685"/>
  <c r="X70" i="15685"/>
  <c r="X82" i="15685"/>
  <c r="W70" i="15685"/>
  <c r="U12" i="15685"/>
  <c r="X37" i="15685"/>
  <c r="X49" i="15685"/>
  <c r="W37" i="15685"/>
  <c r="H246" i="14"/>
  <c r="S116" i="15683"/>
  <c r="S115" i="15683"/>
  <c r="S123" i="15683"/>
  <c r="G175" i="14"/>
  <c r="AO83" i="14"/>
  <c r="AO20" i="14"/>
  <c r="AO57" i="14"/>
  <c r="AY8" i="14"/>
  <c r="W224" i="14"/>
  <c r="AG119" i="15683"/>
  <c r="F202" i="14"/>
  <c r="F249" i="14"/>
  <c r="AT95" i="14"/>
  <c r="S199" i="14"/>
  <c r="Q118" i="15683"/>
  <c r="Q123" i="15683"/>
  <c r="P132" i="14"/>
  <c r="L32" i="15683"/>
  <c r="L88" i="15683"/>
  <c r="F165" i="15684"/>
  <c r="AE48" i="18"/>
  <c r="AH48" i="18"/>
  <c r="P57" i="18"/>
  <c r="AH36" i="18"/>
  <c r="I164" i="15684"/>
  <c r="L164" i="15684"/>
  <c r="AS33" i="14"/>
  <c r="AS108" i="14"/>
  <c r="R234" i="14"/>
  <c r="AZ131" i="15683"/>
  <c r="AI108" i="14"/>
  <c r="AL47" i="18"/>
  <c r="J163" i="14"/>
  <c r="O103" i="15683"/>
  <c r="O111" i="15683"/>
  <c r="AC191" i="14"/>
  <c r="V118" i="14"/>
  <c r="H172" i="14"/>
  <c r="G144" i="15683"/>
  <c r="AN20" i="14"/>
  <c r="AN57" i="14"/>
  <c r="U73" i="14"/>
  <c r="K13" i="15684"/>
  <c r="E208" i="14"/>
  <c r="Y96" i="14"/>
  <c r="Y133" i="14"/>
  <c r="V31" i="15683"/>
  <c r="V87" i="15683"/>
  <c r="AU15" i="14"/>
  <c r="AU90" i="14"/>
  <c r="G234" i="14"/>
  <c r="BB129" i="15683"/>
  <c r="AK90" i="14"/>
  <c r="U80" i="15685"/>
  <c r="H253" i="14"/>
  <c r="S128" i="15683"/>
  <c r="S127" i="15683"/>
  <c r="S135" i="15683"/>
  <c r="V68" i="18"/>
  <c r="S80" i="18"/>
  <c r="AT32" i="14"/>
  <c r="AT107" i="14"/>
  <c r="S226" i="14"/>
  <c r="AJ107" i="14"/>
  <c r="S225" i="14"/>
  <c r="AO119" i="15683"/>
  <c r="X119" i="14"/>
  <c r="AD200" i="14"/>
  <c r="AA121" i="15683"/>
  <c r="AH44" i="14"/>
  <c r="AL83" i="14"/>
  <c r="AV8" i="14"/>
  <c r="AL20" i="14"/>
  <c r="AL57" i="14"/>
  <c r="I156" i="14"/>
  <c r="C12" i="15683"/>
  <c r="N70" i="14"/>
  <c r="L57" i="14"/>
  <c r="I169" i="14"/>
  <c r="AB47" i="15684"/>
  <c r="AC80" i="15684"/>
  <c r="Y190" i="14"/>
  <c r="B106" i="15683"/>
  <c r="K106" i="15683"/>
  <c r="AS39" i="14"/>
  <c r="AS114" i="14"/>
  <c r="R258" i="14"/>
  <c r="AZ132" i="15683"/>
  <c r="AI114" i="14"/>
  <c r="R257" i="14"/>
  <c r="AN132" i="15683"/>
  <c r="H80" i="18"/>
  <c r="I80" i="18"/>
  <c r="AK101" i="14"/>
  <c r="T201" i="14"/>
  <c r="AP118" i="15683"/>
  <c r="AU26" i="14"/>
  <c r="AU101" i="14"/>
  <c r="T202" i="14"/>
  <c r="AA80" i="18"/>
  <c r="AD68" i="18"/>
  <c r="AC47" i="18"/>
  <c r="AH80" i="15684"/>
  <c r="D182" i="14"/>
  <c r="D184" i="14"/>
  <c r="C146" i="15683"/>
  <c r="C231" i="14"/>
  <c r="V90" i="14"/>
  <c r="AY7" i="14"/>
  <c r="AO19" i="14"/>
  <c r="AO56" i="14"/>
  <c r="J73" i="14"/>
  <c r="L13" i="18"/>
  <c r="AO82" i="14"/>
  <c r="K140" i="14"/>
  <c r="AN88" i="14"/>
  <c r="J144" i="14"/>
  <c r="AX13" i="14"/>
  <c r="AX88" i="14"/>
  <c r="AA104" i="15683"/>
  <c r="AA103" i="15683"/>
  <c r="AA111" i="15683"/>
  <c r="D240" i="14"/>
  <c r="AL107" i="14"/>
  <c r="U225" i="14"/>
  <c r="AQ119" i="15683"/>
  <c r="AV32" i="14"/>
  <c r="AV107" i="14"/>
  <c r="U226" i="14"/>
  <c r="AG51" i="14"/>
  <c r="AF51" i="14"/>
  <c r="W126" i="14"/>
  <c r="K253" i="14"/>
  <c r="T90" i="15683"/>
  <c r="X225" i="14"/>
  <c r="AT119" i="15683"/>
  <c r="K164" i="14"/>
  <c r="AZ123" i="15683"/>
  <c r="W19" i="14"/>
  <c r="W82" i="14"/>
  <c r="AF7" i="14"/>
  <c r="AG7" i="14"/>
  <c r="J253" i="14"/>
  <c r="U128" i="15683"/>
  <c r="U127" i="15683"/>
  <c r="U135" i="15683"/>
  <c r="G144" i="14"/>
  <c r="AG116" i="15683"/>
  <c r="AG115" i="15683"/>
  <c r="AG123" i="15683"/>
  <c r="J247" i="14"/>
  <c r="U200" i="14"/>
  <c r="AE118" i="15683"/>
  <c r="G48" i="15685"/>
  <c r="J48" i="15685"/>
  <c r="J57" i="15685"/>
  <c r="J36" i="15685"/>
  <c r="S232" i="14"/>
  <c r="AC131" i="15683"/>
  <c r="F165" i="14"/>
  <c r="AH68" i="18"/>
  <c r="AE80" i="18"/>
  <c r="AG47" i="18"/>
  <c r="AS43" i="14"/>
  <c r="AS118" i="14"/>
  <c r="AE194" i="14"/>
  <c r="AZ109" i="15683"/>
  <c r="AI118" i="14"/>
  <c r="AE193" i="14"/>
  <c r="AN109" i="15683"/>
  <c r="S48" i="15684"/>
  <c r="V48" i="15684"/>
  <c r="M57" i="15684"/>
  <c r="V36" i="15684"/>
  <c r="AE200" i="14"/>
  <c r="AB121" i="15683"/>
  <c r="H164" i="14"/>
  <c r="G48" i="15684"/>
  <c r="J48" i="15684"/>
  <c r="J57" i="15684"/>
  <c r="J36" i="15684"/>
  <c r="AO88" i="14"/>
  <c r="K144" i="14"/>
  <c r="AY13" i="14"/>
  <c r="AY88" i="14"/>
  <c r="G135" i="15683"/>
  <c r="AV13" i="14"/>
  <c r="AV88" i="14"/>
  <c r="AL88" i="14"/>
  <c r="K183" i="14"/>
  <c r="AL190" i="14"/>
  <c r="B109" i="15683"/>
  <c r="K109" i="15683"/>
  <c r="AG70" i="15685"/>
  <c r="AG82" i="15685"/>
  <c r="W12" i="15685"/>
  <c r="AF37" i="15685"/>
  <c r="AF49" i="15685"/>
  <c r="AE37" i="15685"/>
  <c r="AG37" i="15685"/>
  <c r="AG49" i="15685"/>
  <c r="AE70" i="15685"/>
  <c r="AF70" i="15685"/>
  <c r="AD36" i="15684"/>
  <c r="AA48" i="15684"/>
  <c r="AD48" i="15684"/>
  <c r="O57" i="15684"/>
  <c r="V208" i="14"/>
  <c r="AF130" i="15683"/>
  <c r="AN100" i="14"/>
  <c r="AX25" i="14"/>
  <c r="AX100" i="14"/>
  <c r="W194" i="14"/>
  <c r="BE106" i="15683"/>
  <c r="AX118" i="15683"/>
  <c r="BG118" i="15683"/>
  <c r="Y206" i="14"/>
  <c r="B130" i="15683"/>
  <c r="C71" i="14"/>
  <c r="E11" i="18"/>
  <c r="X80" i="15684"/>
  <c r="AC47" i="15685"/>
  <c r="K81" i="15685"/>
  <c r="N81" i="15685"/>
  <c r="K90" i="15685"/>
  <c r="N69" i="15685"/>
  <c r="V104" i="15683"/>
  <c r="V103" i="15683"/>
  <c r="V111" i="15683"/>
  <c r="K239" i="14"/>
  <c r="AL222" i="14"/>
  <c r="B122" i="15683"/>
  <c r="K122" i="15683"/>
  <c r="AJ56" i="14"/>
  <c r="W106" i="14"/>
  <c r="AG31" i="14"/>
  <c r="AF31" i="14"/>
  <c r="D247" i="14"/>
  <c r="AA116" i="15683"/>
  <c r="AA115" i="15683"/>
  <c r="AA123" i="15683"/>
  <c r="Y198" i="14"/>
  <c r="B118" i="15683"/>
  <c r="K118" i="15683"/>
  <c r="AU8" i="14"/>
  <c r="AK83" i="14"/>
  <c r="AK20" i="14"/>
  <c r="AK57" i="14"/>
  <c r="R73" i="14"/>
  <c r="H13" i="15684"/>
  <c r="AC207" i="14"/>
  <c r="V120" i="14"/>
  <c r="B86" i="15683"/>
  <c r="L80" i="15685"/>
  <c r="K80" i="15685"/>
  <c r="N68" i="15685"/>
  <c r="F151" i="14"/>
  <c r="K165" i="14"/>
  <c r="AS8" i="14"/>
  <c r="AI83" i="14"/>
  <c r="AI20" i="14"/>
  <c r="AI57" i="14"/>
  <c r="Z68" i="18"/>
  <c r="W80" i="18"/>
  <c r="Y80" i="18"/>
  <c r="W232" i="14"/>
  <c r="AG131" i="15683"/>
  <c r="J165" i="14"/>
  <c r="AX19" i="14"/>
  <c r="AX82" i="14"/>
  <c r="X47" i="15685"/>
  <c r="W80" i="15685"/>
  <c r="Z68" i="15685"/>
  <c r="AW31" i="14"/>
  <c r="AW106" i="14"/>
  <c r="V218" i="14"/>
  <c r="BD107" i="15683"/>
  <c r="AM106" i="14"/>
  <c r="X35" i="15683"/>
  <c r="AI234" i="14"/>
  <c r="BD134" i="15683"/>
  <c r="AH19" i="14"/>
  <c r="AH56" i="14"/>
  <c r="C73" i="14"/>
  <c r="E13" i="18"/>
  <c r="AL118" i="14"/>
  <c r="AH193" i="14"/>
  <c r="AQ109" i="15683"/>
  <c r="AV43" i="14"/>
  <c r="AV118" i="14"/>
  <c r="AH194" i="14"/>
  <c r="BC109" i="15683"/>
  <c r="L80" i="18"/>
  <c r="L47" i="18"/>
  <c r="AM119" i="14"/>
  <c r="AI201" i="14"/>
  <c r="AR121" i="15683"/>
  <c r="AW44" i="14"/>
  <c r="AW119" i="14"/>
  <c r="AI202" i="14"/>
  <c r="I181" i="14"/>
  <c r="I184" i="14"/>
  <c r="H146" i="15683"/>
  <c r="AL90" i="14"/>
  <c r="H233" i="14"/>
  <c r="AQ129" i="15683"/>
  <c r="AV15" i="14"/>
  <c r="AV90" i="14"/>
  <c r="H234" i="14"/>
  <c r="BC129" i="15683"/>
  <c r="S70" i="15685"/>
  <c r="U37" i="15685"/>
  <c r="U49" i="15685"/>
  <c r="U70" i="15685"/>
  <c r="U82" i="15685"/>
  <c r="S37" i="15685"/>
  <c r="T12" i="15685"/>
  <c r="T37" i="15685"/>
  <c r="T49" i="15685"/>
  <c r="T70" i="15685"/>
  <c r="T82" i="15685"/>
  <c r="M47" i="15684"/>
  <c r="M80" i="15684"/>
  <c r="Z36" i="18"/>
  <c r="W48" i="18"/>
  <c r="Z48" i="18"/>
  <c r="N57" i="18"/>
  <c r="O68" i="15684"/>
  <c r="P68" i="15684"/>
  <c r="S10" i="15684"/>
  <c r="Q35" i="15684"/>
  <c r="P35" i="15684"/>
  <c r="Q68" i="15684"/>
  <c r="O35" i="15684"/>
  <c r="M58" i="14"/>
  <c r="V21" i="14"/>
  <c r="H192" i="14"/>
  <c r="AB94" i="14"/>
  <c r="AI113" i="14"/>
  <c r="AS38" i="14"/>
  <c r="AS113" i="14"/>
  <c r="R250" i="14"/>
  <c r="U192" i="14"/>
  <c r="AE106" i="15683"/>
  <c r="AM21" i="14"/>
  <c r="AM58" i="14"/>
  <c r="AF73" i="14"/>
  <c r="J13" i="15685"/>
  <c r="AM84" i="14"/>
  <c r="AW9" i="14"/>
  <c r="J169" i="14"/>
  <c r="J172" i="14"/>
  <c r="I144" i="15683"/>
  <c r="U72" i="14"/>
  <c r="K12" i="15684"/>
  <c r="AS51" i="14"/>
  <c r="AS126" i="14"/>
  <c r="AE234" i="14"/>
  <c r="AZ134" i="15683"/>
  <c r="AI126" i="14"/>
  <c r="AE233" i="14"/>
  <c r="AN134" i="15683"/>
  <c r="Z69" i="15685"/>
  <c r="W81" i="15685"/>
  <c r="Z81" i="15685"/>
  <c r="N90" i="15685"/>
  <c r="D145" i="14"/>
  <c r="K246" i="14"/>
  <c r="V116" i="15683"/>
  <c r="V115" i="15683"/>
  <c r="V123" i="15683"/>
  <c r="J177" i="14"/>
  <c r="AR21" i="14"/>
  <c r="AR84" i="14"/>
  <c r="AU51" i="14"/>
  <c r="AU126" i="14"/>
  <c r="AG234" i="14"/>
  <c r="BB134" i="15683"/>
  <c r="AK126" i="14"/>
  <c r="AG233" i="14"/>
  <c r="AP134" i="15683"/>
  <c r="Z70" i="14"/>
  <c r="L58" i="14"/>
  <c r="C13" i="15683"/>
  <c r="AN90" i="14"/>
  <c r="J233" i="14"/>
  <c r="AS129" i="15683"/>
  <c r="AX15" i="14"/>
  <c r="AX90" i="14"/>
  <c r="J234" i="14"/>
  <c r="BE129" i="15683"/>
  <c r="AK102" i="14"/>
  <c r="T209" i="14"/>
  <c r="AP130" i="15683"/>
  <c r="AU27" i="14"/>
  <c r="AU102" i="14"/>
  <c r="T210" i="14"/>
  <c r="BB130" i="15683"/>
  <c r="G192" i="14"/>
  <c r="AA94" i="14"/>
  <c r="AL47" i="15685"/>
  <c r="E130" i="15683"/>
  <c r="E135" i="15683"/>
  <c r="BA118" i="15683"/>
  <c r="BA123" i="15683"/>
  <c r="U80" i="15684"/>
  <c r="AG224" i="14"/>
  <c r="AD122" i="15683"/>
  <c r="G182" i="14"/>
  <c r="AM88" i="14"/>
  <c r="AW13" i="14"/>
  <c r="AW88" i="14"/>
  <c r="D158" i="14"/>
  <c r="I47" i="15684"/>
  <c r="I80" i="15684"/>
  <c r="B93" i="15684"/>
  <c r="B106" i="15684"/>
  <c r="O14" i="15684"/>
  <c r="B84" i="15684"/>
  <c r="H253" i="15684"/>
  <c r="H262" i="15684"/>
  <c r="B51" i="15684"/>
  <c r="B253" i="15684"/>
  <c r="B262" i="15684"/>
  <c r="H93" i="15684"/>
  <c r="B60" i="15684"/>
  <c r="H60" i="15684"/>
  <c r="B39" i="15684"/>
  <c r="B72" i="15684"/>
  <c r="W119" i="14"/>
  <c r="AF44" i="14"/>
  <c r="AG44" i="14"/>
  <c r="X11" i="18"/>
  <c r="AI36" i="18"/>
  <c r="AK69" i="18"/>
  <c r="AI69" i="18"/>
  <c r="AK36" i="18"/>
  <c r="AJ36" i="18"/>
  <c r="AJ69" i="18"/>
  <c r="E163" i="14"/>
  <c r="AL21" i="14"/>
  <c r="AL58" i="14"/>
  <c r="AE73" i="14"/>
  <c r="I13" i="15685"/>
  <c r="AL84" i="14"/>
  <c r="AV9" i="14"/>
  <c r="K163" i="14"/>
  <c r="X12" i="15684"/>
  <c r="AJ70" i="15684"/>
  <c r="AJ82" i="15684"/>
  <c r="AI70" i="15684"/>
  <c r="AI37" i="15684"/>
  <c r="AJ37" i="15684"/>
  <c r="AJ49" i="15684"/>
  <c r="AK70" i="15684"/>
  <c r="AK82" i="15684"/>
  <c r="AK37" i="15684"/>
  <c r="AK49" i="15684"/>
  <c r="AA81" i="18"/>
  <c r="AD81" i="18"/>
  <c r="O90" i="18"/>
  <c r="AD69" i="18"/>
  <c r="AA48" i="18"/>
  <c r="AD48" i="18"/>
  <c r="O57" i="18"/>
  <c r="AD36" i="18"/>
  <c r="AE82" i="18"/>
  <c r="AH82" i="18"/>
  <c r="AH70" i="18"/>
  <c r="AG14" i="14"/>
  <c r="W89" i="14"/>
  <c r="AF14" i="14"/>
  <c r="V69" i="15685"/>
  <c r="S81" i="15685"/>
  <c r="V81" i="15685"/>
  <c r="M90" i="15685"/>
  <c r="AW33" i="14"/>
  <c r="AW108" i="14"/>
  <c r="V234" i="14"/>
  <c r="BD131" i="15683"/>
  <c r="AM108" i="14"/>
  <c r="V233" i="14"/>
  <c r="AR131" i="15683"/>
  <c r="W38" i="15685"/>
  <c r="X38" i="15685"/>
  <c r="X71" i="15685"/>
  <c r="X83" i="15685"/>
  <c r="W71" i="15685"/>
  <c r="Y71" i="15685"/>
  <c r="Y38" i="15685"/>
  <c r="Y50" i="15685"/>
  <c r="U13" i="15685"/>
  <c r="I15" i="15685"/>
  <c r="U15" i="15685"/>
  <c r="AJ48" i="18"/>
  <c r="AC200" i="14"/>
  <c r="AF119" i="14"/>
  <c r="AB71" i="15685"/>
  <c r="AB83" i="15685"/>
  <c r="AC38" i="15685"/>
  <c r="V13" i="15685"/>
  <c r="AA38" i="15685"/>
  <c r="AA71" i="15685"/>
  <c r="AB38" i="15685"/>
  <c r="AC71" i="15685"/>
  <c r="J15" i="15685"/>
  <c r="V15" i="15685"/>
  <c r="R249" i="14"/>
  <c r="AN120" i="15683"/>
  <c r="E170" i="14"/>
  <c r="O80" i="15684"/>
  <c r="R68" i="15684"/>
  <c r="AX94" i="14"/>
  <c r="AX131" i="14"/>
  <c r="F36" i="15683"/>
  <c r="G36" i="15683"/>
  <c r="J194" i="14"/>
  <c r="AU20" i="14"/>
  <c r="AU57" i="14"/>
  <c r="AU83" i="14"/>
  <c r="AP51" i="14"/>
  <c r="AG126" i="14"/>
  <c r="AQ51" i="14"/>
  <c r="AB128" i="15683"/>
  <c r="AB127" i="15683"/>
  <c r="AB135" i="15683"/>
  <c r="E254" i="14"/>
  <c r="AU19" i="14"/>
  <c r="AU56" i="14"/>
  <c r="F74" i="14"/>
  <c r="H14" i="18"/>
  <c r="AU82" i="14"/>
  <c r="I38" i="15684"/>
  <c r="I50" i="15684"/>
  <c r="G71" i="15684"/>
  <c r="H38" i="15684"/>
  <c r="H50" i="15684"/>
  <c r="Q13" i="15684"/>
  <c r="G38" i="15684"/>
  <c r="I71" i="15684"/>
  <c r="H71" i="15684"/>
  <c r="AF120" i="14"/>
  <c r="AC208" i="14"/>
  <c r="K37" i="18"/>
  <c r="L70" i="18"/>
  <c r="M37" i="18"/>
  <c r="M70" i="18"/>
  <c r="K70" i="18"/>
  <c r="R12" i="18"/>
  <c r="L37" i="18"/>
  <c r="O47" i="15685"/>
  <c r="R35" i="15685"/>
  <c r="Q47" i="18"/>
  <c r="P80" i="18"/>
  <c r="N47" i="18"/>
  <c r="G169" i="14"/>
  <c r="V95" i="14"/>
  <c r="M132" i="14"/>
  <c r="H165" i="14"/>
  <c r="I240" i="14"/>
  <c r="AF104" i="15683"/>
  <c r="AF103" i="15683"/>
  <c r="AF111" i="15683"/>
  <c r="AI49" i="18"/>
  <c r="AL49" i="18"/>
  <c r="Q58" i="18"/>
  <c r="AL37" i="18"/>
  <c r="V80" i="15685"/>
  <c r="I47" i="15685"/>
  <c r="T37" i="18"/>
  <c r="S37" i="18"/>
  <c r="U70" i="18"/>
  <c r="T70" i="18"/>
  <c r="T12" i="18"/>
  <c r="S70" i="18"/>
  <c r="U37" i="18"/>
  <c r="D248" i="14"/>
  <c r="AM116" i="15683"/>
  <c r="AM115" i="15683"/>
  <c r="AG84" i="14"/>
  <c r="AG21" i="14"/>
  <c r="AP9" i="14"/>
  <c r="AQ9" i="14"/>
  <c r="N80" i="15684"/>
  <c r="AX21" i="14"/>
  <c r="AX58" i="14"/>
  <c r="AG74" i="14"/>
  <c r="K14" i="15685"/>
  <c r="AX84" i="14"/>
  <c r="S208" i="14"/>
  <c r="AC130" i="15683"/>
  <c r="C88" i="15683"/>
  <c r="AH36" i="15685"/>
  <c r="AE48" i="15685"/>
  <c r="AF48" i="15685"/>
  <c r="AS21" i="14"/>
  <c r="AS58" i="14"/>
  <c r="AB74" i="14"/>
  <c r="F14" i="15685"/>
  <c r="AS84" i="14"/>
  <c r="Z70" i="15684"/>
  <c r="W82" i="15684"/>
  <c r="Z82" i="15684"/>
  <c r="N91" i="15684"/>
  <c r="AR95" i="14"/>
  <c r="D202" i="14"/>
  <c r="D249" i="14"/>
  <c r="D139" i="14"/>
  <c r="D141" i="14"/>
  <c r="C140" i="15683"/>
  <c r="E217" i="14"/>
  <c r="AN105" i="15683"/>
  <c r="E218" i="14"/>
  <c r="AZ105" i="15683"/>
  <c r="E144" i="14"/>
  <c r="E147" i="14"/>
  <c r="D141" i="15683"/>
  <c r="AL36" i="15684"/>
  <c r="AI48" i="15684"/>
  <c r="D217" i="14"/>
  <c r="AM105" i="15683"/>
  <c r="D218" i="14"/>
  <c r="AY105" i="15683"/>
  <c r="D144" i="14"/>
  <c r="D147" i="14"/>
  <c r="C141" i="15683"/>
  <c r="AF89" i="14"/>
  <c r="C224" i="14"/>
  <c r="AL37" i="15684"/>
  <c r="AI49" i="15684"/>
  <c r="AL49" i="15684"/>
  <c r="Q58" i="15684"/>
  <c r="AB131" i="14"/>
  <c r="D34" i="15683"/>
  <c r="S82" i="15685"/>
  <c r="V82" i="15685"/>
  <c r="M91" i="15685"/>
  <c r="V70" i="15685"/>
  <c r="H71" i="18"/>
  <c r="H83" i="18"/>
  <c r="Q13" i="18"/>
  <c r="H38" i="18"/>
  <c r="H50" i="18"/>
  <c r="I38" i="18"/>
  <c r="I50" i="18"/>
  <c r="I71" i="18"/>
  <c r="I83" i="18"/>
  <c r="G71" i="18"/>
  <c r="G38" i="18"/>
  <c r="AX56" i="14"/>
  <c r="N133" i="15683"/>
  <c r="W133" i="15683"/>
  <c r="AL207" i="14"/>
  <c r="J176" i="14"/>
  <c r="AF19" i="14"/>
  <c r="W56" i="14"/>
  <c r="D10" i="15684"/>
  <c r="W70" i="14"/>
  <c r="AH119" i="14"/>
  <c r="AR44" i="14"/>
  <c r="AR119" i="14"/>
  <c r="AD202" i="14"/>
  <c r="E183" i="14"/>
  <c r="E166" i="15684"/>
  <c r="C166" i="15684"/>
  <c r="F166" i="15684"/>
  <c r="D166" i="15684"/>
  <c r="G158" i="14"/>
  <c r="C19" i="15683"/>
  <c r="L134" i="14"/>
  <c r="B29" i="15683"/>
  <c r="L131" i="14"/>
  <c r="K169" i="14"/>
  <c r="K172" i="14"/>
  <c r="J144" i="15683"/>
  <c r="E159" i="14"/>
  <c r="D142" i="15683"/>
  <c r="AP8" i="14"/>
  <c r="AQ8" i="14"/>
  <c r="AG20" i="14"/>
  <c r="AG83" i="14"/>
  <c r="H166" i="14"/>
  <c r="G143" i="15683"/>
  <c r="Y191" i="14"/>
  <c r="N106" i="15683"/>
  <c r="W106" i="15683"/>
  <c r="AX57" i="14"/>
  <c r="U74" i="14"/>
  <c r="K14" i="15684"/>
  <c r="AH120" i="14"/>
  <c r="AD209" i="14"/>
  <c r="AM133" i="15683"/>
  <c r="AR45" i="14"/>
  <c r="AR120" i="14"/>
  <c r="AD210" i="14"/>
  <c r="AY133" i="15683"/>
  <c r="I225" i="14"/>
  <c r="AR117" i="15683"/>
  <c r="I145" i="14"/>
  <c r="Y215" i="14"/>
  <c r="N107" i="15683"/>
  <c r="W107" i="15683"/>
  <c r="AG103" i="15683"/>
  <c r="AG111" i="15683"/>
  <c r="AL70" i="18"/>
  <c r="AI82" i="18"/>
  <c r="AL82" i="18"/>
  <c r="V47" i="18"/>
  <c r="AL223" i="14"/>
  <c r="N122" i="15683"/>
  <c r="W122" i="15683"/>
  <c r="G80" i="15685"/>
  <c r="J68" i="15685"/>
  <c r="Y239" i="14"/>
  <c r="N108" i="15683"/>
  <c r="W108" i="15683"/>
  <c r="AQ27" i="14"/>
  <c r="AP27" i="14"/>
  <c r="AG102" i="14"/>
  <c r="F181" i="14"/>
  <c r="I166" i="15684"/>
  <c r="L166" i="15684"/>
  <c r="AG124" i="14"/>
  <c r="AQ49" i="14"/>
  <c r="AP49" i="14"/>
  <c r="AJ225" i="14"/>
  <c r="AS122" i="15683"/>
  <c r="J182" i="14"/>
  <c r="AN96" i="14"/>
  <c r="J209" i="14"/>
  <c r="J140" i="14"/>
  <c r="AT27" i="14"/>
  <c r="AT102" i="14"/>
  <c r="S210" i="14"/>
  <c r="BA130" i="15683"/>
  <c r="AJ102" i="14"/>
  <c r="S209" i="14"/>
  <c r="AO130" i="15683"/>
  <c r="I193" i="14"/>
  <c r="AM94" i="14"/>
  <c r="AM131" i="14"/>
  <c r="E35" i="15683"/>
  <c r="AF90" i="14"/>
  <c r="C232" i="14"/>
  <c r="X249" i="14"/>
  <c r="AT120" i="15683"/>
  <c r="K170" i="14"/>
  <c r="AH69" i="15685"/>
  <c r="AE81" i="15685"/>
  <c r="AC192" i="14"/>
  <c r="AF118" i="14"/>
  <c r="P89" i="15684"/>
  <c r="Q89" i="15684"/>
  <c r="W49" i="15684"/>
  <c r="Z49" i="15684"/>
  <c r="N58" i="15684"/>
  <c r="Z37" i="15684"/>
  <c r="AR57" i="14"/>
  <c r="O74" i="14"/>
  <c r="E14" i="15684"/>
  <c r="AK81" i="15684"/>
  <c r="N105" i="15683"/>
  <c r="W105" i="15683"/>
  <c r="L215" i="14"/>
  <c r="AD47" i="15685"/>
  <c r="AG89" i="14"/>
  <c r="AP14" i="14"/>
  <c r="AQ14" i="14"/>
  <c r="AL70" i="15684"/>
  <c r="AI82" i="15684"/>
  <c r="AL82" i="15684"/>
  <c r="AQ44" i="14"/>
  <c r="AP44" i="14"/>
  <c r="AG119" i="14"/>
  <c r="AR96" i="14"/>
  <c r="AR133" i="14"/>
  <c r="X30" i="15683"/>
  <c r="X86" i="15683"/>
  <c r="D210" i="14"/>
  <c r="AE104" i="15683"/>
  <c r="AE103" i="15683"/>
  <c r="AE111" i="15683"/>
  <c r="H240" i="14"/>
  <c r="S49" i="15685"/>
  <c r="V49" i="15685"/>
  <c r="M58" i="15685"/>
  <c r="V37" i="15685"/>
  <c r="K166" i="15684"/>
  <c r="AL96" i="14"/>
  <c r="AL133" i="14"/>
  <c r="W34" i="15683"/>
  <c r="W90" i="15683"/>
  <c r="H209" i="14"/>
  <c r="H140" i="14"/>
  <c r="AJ81" i="18"/>
  <c r="AK81" i="18"/>
  <c r="AD104" i="15683"/>
  <c r="AD103" i="15683"/>
  <c r="AD111" i="15683"/>
  <c r="G240" i="14"/>
  <c r="AI70" i="14"/>
  <c r="D10" i="15685"/>
  <c r="AR58" i="14"/>
  <c r="AA74" i="14"/>
  <c r="E14" i="15685"/>
  <c r="AF37" i="15684"/>
  <c r="W12" i="15684"/>
  <c r="AE70" i="15684"/>
  <c r="AF70" i="15684"/>
  <c r="AG70" i="15684"/>
  <c r="AE37" i="15684"/>
  <c r="AG37" i="15684"/>
  <c r="K15" i="15684"/>
  <c r="W15" i="15684"/>
  <c r="AM96" i="14"/>
  <c r="I209" i="14"/>
  <c r="P47" i="15684"/>
  <c r="P80" i="15684"/>
  <c r="Z80" i="18"/>
  <c r="AS20" i="14"/>
  <c r="AS57" i="14"/>
  <c r="P74" i="14"/>
  <c r="F14" i="15684"/>
  <c r="AS83" i="14"/>
  <c r="N80" i="15685"/>
  <c r="G201" i="14"/>
  <c r="AK95" i="14"/>
  <c r="AK132" i="14"/>
  <c r="N33" i="15683"/>
  <c r="N89" i="15683"/>
  <c r="P216" i="14"/>
  <c r="AF106" i="14"/>
  <c r="I158" i="14"/>
  <c r="AH80" i="18"/>
  <c r="X13" i="18"/>
  <c r="AK38" i="18"/>
  <c r="AK50" i="18"/>
  <c r="AJ71" i="18"/>
  <c r="AJ83" i="18"/>
  <c r="AJ38" i="18"/>
  <c r="AJ50" i="18"/>
  <c r="AK71" i="18"/>
  <c r="AK83" i="18"/>
  <c r="AI38" i="18"/>
  <c r="AI71" i="18"/>
  <c r="L231" i="14"/>
  <c r="N129" i="15683"/>
  <c r="W129" i="15683"/>
  <c r="AD80" i="18"/>
  <c r="H201" i="14"/>
  <c r="AL95" i="14"/>
  <c r="AL132" i="14"/>
  <c r="N34" i="15683"/>
  <c r="N90" i="15683"/>
  <c r="Q56" i="18"/>
  <c r="J164" i="14"/>
  <c r="J166" i="14"/>
  <c r="I143" i="15683"/>
  <c r="K201" i="14"/>
  <c r="AO95" i="14"/>
  <c r="AO132" i="14"/>
  <c r="N37" i="15683"/>
  <c r="N91" i="15683"/>
  <c r="K139" i="14"/>
  <c r="U38" i="18"/>
  <c r="U50" i="18"/>
  <c r="S38" i="18"/>
  <c r="U71" i="18"/>
  <c r="U83" i="18"/>
  <c r="S71" i="18"/>
  <c r="T13" i="18"/>
  <c r="T38" i="18"/>
  <c r="T50" i="18"/>
  <c r="T71" i="18"/>
  <c r="T83" i="18"/>
  <c r="AA82" i="15685"/>
  <c r="AD82" i="15685"/>
  <c r="O91" i="15685"/>
  <c r="AD70" i="15685"/>
  <c r="M133" i="14"/>
  <c r="V96" i="14"/>
  <c r="Q249" i="14"/>
  <c r="AM120" i="15683"/>
  <c r="D170" i="14"/>
  <c r="K233" i="14"/>
  <c r="AT129" i="15683"/>
  <c r="K146" i="14"/>
  <c r="K147" i="14"/>
  <c r="J141" i="15683"/>
  <c r="D194" i="14"/>
  <c r="AR94" i="14"/>
  <c r="Q80" i="15685"/>
  <c r="P47" i="15685"/>
  <c r="C200" i="14"/>
  <c r="AF83" i="14"/>
  <c r="W95" i="14"/>
  <c r="K133" i="15683"/>
  <c r="V94" i="14"/>
  <c r="M131" i="14"/>
  <c r="AG101" i="14"/>
  <c r="AP26" i="14"/>
  <c r="AQ26" i="14"/>
  <c r="AD80" i="15684"/>
  <c r="F210" i="14"/>
  <c r="AT96" i="14"/>
  <c r="Q80" i="18"/>
  <c r="AQ37" i="14"/>
  <c r="AP37" i="14"/>
  <c r="AG112" i="14"/>
  <c r="J80" i="15684"/>
  <c r="J37" i="18"/>
  <c r="G49" i="18"/>
  <c r="J49" i="18"/>
  <c r="J58" i="18"/>
  <c r="J70" i="18"/>
  <c r="G82" i="18"/>
  <c r="J82" i="18"/>
  <c r="J91" i="18"/>
  <c r="AK96" i="14"/>
  <c r="G209" i="14"/>
  <c r="K184" i="14"/>
  <c r="J146" i="15683"/>
  <c r="O49" i="15685"/>
  <c r="R49" i="15685"/>
  <c r="L58" i="15685"/>
  <c r="R37" i="15685"/>
  <c r="Y223" i="14"/>
  <c r="N119" i="15683"/>
  <c r="W119" i="15683"/>
  <c r="V13" i="15684"/>
  <c r="AC71" i="15684"/>
  <c r="AC83" i="15684"/>
  <c r="AC38" i="15684"/>
  <c r="AC50" i="15684"/>
  <c r="AA38" i="15684"/>
  <c r="AB38" i="15684"/>
  <c r="AB50" i="15684"/>
  <c r="AB71" i="15684"/>
  <c r="AB83" i="15684"/>
  <c r="AA71" i="15684"/>
  <c r="Q89" i="18"/>
  <c r="P89" i="18"/>
  <c r="AG100" i="14"/>
  <c r="AP25" i="14"/>
  <c r="AQ25" i="14"/>
  <c r="AC131" i="14"/>
  <c r="D35" i="15683"/>
  <c r="N132" i="15683"/>
  <c r="W132" i="15683"/>
  <c r="Y255" i="14"/>
  <c r="AI193" i="14"/>
  <c r="AR109" i="15683"/>
  <c r="I175" i="14"/>
  <c r="L37" i="15685"/>
  <c r="M37" i="15685"/>
  <c r="R12" i="15685"/>
  <c r="K70" i="15685"/>
  <c r="L70" i="15685"/>
  <c r="M70" i="15685"/>
  <c r="K37" i="15685"/>
  <c r="F15" i="15685"/>
  <c r="H47" i="15685"/>
  <c r="R69" i="15684"/>
  <c r="O81" i="15684"/>
  <c r="R81" i="15684"/>
  <c r="L90" i="15684"/>
  <c r="AE128" i="15683"/>
  <c r="AE127" i="15683"/>
  <c r="AE135" i="15683"/>
  <c r="H254" i="14"/>
  <c r="T225" i="14"/>
  <c r="AP119" i="15683"/>
  <c r="G164" i="14"/>
  <c r="J146" i="14"/>
  <c r="AH132" i="14"/>
  <c r="N30" i="15683"/>
  <c r="N86" i="15683"/>
  <c r="I254" i="14"/>
  <c r="AF128" i="15683"/>
  <c r="AF127" i="15683"/>
  <c r="AF135" i="15683"/>
  <c r="AF84" i="14"/>
  <c r="W96" i="14"/>
  <c r="C208" i="14"/>
  <c r="H175" i="14"/>
  <c r="H178" i="14"/>
  <c r="G145" i="15683"/>
  <c r="K82" i="15684"/>
  <c r="N82" i="15684"/>
  <c r="K91" i="15684"/>
  <c r="N70" i="15684"/>
  <c r="K210" i="14"/>
  <c r="AY96" i="14"/>
  <c r="AY133" i="14"/>
  <c r="X37" i="15683"/>
  <c r="X91" i="15683"/>
  <c r="C216" i="14"/>
  <c r="AF88" i="14"/>
  <c r="AG73" i="14"/>
  <c r="K13" i="15685"/>
  <c r="J65" i="14"/>
  <c r="AH209" i="14"/>
  <c r="AQ133" i="15683"/>
  <c r="H177" i="14"/>
  <c r="I247" i="14"/>
  <c r="AF116" i="15683"/>
  <c r="AF115" i="15683"/>
  <c r="AF123" i="15683"/>
  <c r="V13" i="18"/>
  <c r="AB71" i="18"/>
  <c r="AB83" i="18"/>
  <c r="AC38" i="18"/>
  <c r="AC50" i="18"/>
  <c r="AC71" i="18"/>
  <c r="AC83" i="18"/>
  <c r="AA38" i="18"/>
  <c r="AA71" i="18"/>
  <c r="AB38" i="18"/>
  <c r="N118" i="15683"/>
  <c r="W118" i="15683"/>
  <c r="Y199" i="14"/>
  <c r="E164" i="14"/>
  <c r="E166" i="14"/>
  <c r="D143" i="15683"/>
  <c r="L86" i="15683"/>
  <c r="AG48" i="15685"/>
  <c r="AJ217" i="14"/>
  <c r="AS110" i="15683"/>
  <c r="J181" i="14"/>
  <c r="F163" i="14"/>
  <c r="F166" i="14"/>
  <c r="E143" i="15683"/>
  <c r="P56" i="15685"/>
  <c r="AJ58" i="14"/>
  <c r="AQ43" i="14"/>
  <c r="AP43" i="14"/>
  <c r="AG118" i="14"/>
  <c r="N47" i="15684"/>
  <c r="Z47" i="18"/>
  <c r="V70" i="15684"/>
  <c r="S82" i="15684"/>
  <c r="V82" i="15684"/>
  <c r="M91" i="15684"/>
  <c r="V37" i="15684"/>
  <c r="S49" i="15684"/>
  <c r="V49" i="15684"/>
  <c r="M58" i="15684"/>
  <c r="Z47" i="15684"/>
  <c r="AI209" i="14"/>
  <c r="AR133" i="15683"/>
  <c r="I177" i="14"/>
  <c r="D156" i="14"/>
  <c r="D159" i="14"/>
  <c r="C142" i="15683"/>
  <c r="J80" i="18"/>
  <c r="AG125" i="14"/>
  <c r="AP50" i="14"/>
  <c r="AQ50" i="14"/>
  <c r="P248" i="14"/>
  <c r="AF113" i="14"/>
  <c r="V80" i="15684"/>
  <c r="AH96" i="14"/>
  <c r="AH133" i="14"/>
  <c r="W30" i="15683"/>
  <c r="W86" i="15683"/>
  <c r="AV82" i="14"/>
  <c r="AV19" i="14"/>
  <c r="AV56" i="14"/>
  <c r="N80" i="18"/>
  <c r="AI50" i="15685"/>
  <c r="AL38" i="15685"/>
  <c r="AJ48" i="15684"/>
  <c r="AK48" i="15684"/>
  <c r="Y131" i="14"/>
  <c r="D31" i="15683"/>
  <c r="D64" i="14"/>
  <c r="D166" i="15685"/>
  <c r="E166" i="15685"/>
  <c r="H176" i="14"/>
  <c r="F140" i="14"/>
  <c r="S192" i="14"/>
  <c r="AC106" i="15683"/>
  <c r="AC111" i="15683"/>
  <c r="AI48" i="18"/>
  <c r="AL36" i="18"/>
  <c r="I218" i="14"/>
  <c r="BD105" i="15683"/>
  <c r="I217" i="14"/>
  <c r="AR105" i="15683"/>
  <c r="I144" i="14"/>
  <c r="I147" i="14"/>
  <c r="H141" i="15683"/>
  <c r="Q56" i="15685"/>
  <c r="D13" i="15683"/>
  <c r="Z71" i="14"/>
  <c r="V58" i="14"/>
  <c r="V217" i="14"/>
  <c r="AR107" i="15683"/>
  <c r="I163" i="14"/>
  <c r="I166" i="14"/>
  <c r="H143" i="15683"/>
  <c r="E73" i="14"/>
  <c r="G13" i="18"/>
  <c r="AH70" i="15685"/>
  <c r="AE82" i="15685"/>
  <c r="AH82" i="15685"/>
  <c r="H218" i="14"/>
  <c r="BC105" i="15683"/>
  <c r="H217" i="14"/>
  <c r="AQ105" i="15683"/>
  <c r="C192" i="14"/>
  <c r="W94" i="14"/>
  <c r="AF82" i="14"/>
  <c r="AY19" i="14"/>
  <c r="AY56" i="14"/>
  <c r="J74" i="14"/>
  <c r="L14" i="18"/>
  <c r="AY82" i="14"/>
  <c r="I159" i="14"/>
  <c r="H142" i="15683"/>
  <c r="AF38" i="15684"/>
  <c r="AF50" i="15684"/>
  <c r="AF71" i="15684"/>
  <c r="AG71" i="15684"/>
  <c r="AG83" i="15684"/>
  <c r="AE71" i="15684"/>
  <c r="AE38" i="15684"/>
  <c r="W13" i="15684"/>
  <c r="AG38" i="15684"/>
  <c r="AG50" i="15684"/>
  <c r="R233" i="14"/>
  <c r="AN131" i="15683"/>
  <c r="E165" i="14"/>
  <c r="W82" i="15685"/>
  <c r="Z82" i="15685"/>
  <c r="N91" i="15685"/>
  <c r="Z70" i="15685"/>
  <c r="P56" i="15684"/>
  <c r="V47" i="15684"/>
  <c r="L91" i="15683"/>
  <c r="L207" i="14"/>
  <c r="N128" i="15683"/>
  <c r="C253" i="14"/>
  <c r="L253" i="14"/>
  <c r="AL215" i="14"/>
  <c r="N110" i="15683"/>
  <c r="W110" i="15683"/>
  <c r="O80" i="15685"/>
  <c r="R68" i="15685"/>
  <c r="AB37" i="15684"/>
  <c r="AA70" i="15684"/>
  <c r="AC37" i="15684"/>
  <c r="AB70" i="15684"/>
  <c r="AA37" i="15684"/>
  <c r="V12" i="15684"/>
  <c r="AC70" i="15684"/>
  <c r="P200" i="14"/>
  <c r="AF101" i="14"/>
  <c r="AF108" i="14"/>
  <c r="P232" i="14"/>
  <c r="AD208" i="14"/>
  <c r="AA133" i="15683"/>
  <c r="AA135" i="15683"/>
  <c r="D177" i="14"/>
  <c r="E247" i="14"/>
  <c r="AB116" i="15683"/>
  <c r="AB115" i="15683"/>
  <c r="AB123" i="15683"/>
  <c r="Q91" i="15685"/>
  <c r="P91" i="15685"/>
  <c r="I201" i="14"/>
  <c r="AM95" i="14"/>
  <c r="AM132" i="14"/>
  <c r="N35" i="15683"/>
  <c r="J240" i="14"/>
  <c r="J70" i="15684"/>
  <c r="G82" i="15684"/>
  <c r="J82" i="15684"/>
  <c r="J91" i="15684"/>
  <c r="I80" i="15685"/>
  <c r="T233" i="14"/>
  <c r="AP131" i="15683"/>
  <c r="G165" i="14"/>
  <c r="G225" i="14"/>
  <c r="AP117" i="15683"/>
  <c r="G145" i="14"/>
  <c r="G147" i="14"/>
  <c r="F141" i="15683"/>
  <c r="N47" i="15685"/>
  <c r="R13" i="18"/>
  <c r="L38" i="18"/>
  <c r="L50" i="18"/>
  <c r="M71" i="18"/>
  <c r="M83" i="18"/>
  <c r="L71" i="18"/>
  <c r="L83" i="18"/>
  <c r="K71" i="18"/>
  <c r="K38" i="18"/>
  <c r="M38" i="18"/>
  <c r="M50" i="18"/>
  <c r="AT94" i="14"/>
  <c r="F194" i="14"/>
  <c r="AG209" i="14"/>
  <c r="AP133" i="15683"/>
  <c r="G177" i="14"/>
  <c r="BG116" i="15683"/>
  <c r="AX123" i="15683"/>
  <c r="BG123" i="15683"/>
  <c r="AX115" i="15683"/>
  <c r="BG115" i="15683"/>
  <c r="AG114" i="14"/>
  <c r="AQ39" i="14"/>
  <c r="AP39" i="14"/>
  <c r="AP15" i="14"/>
  <c r="AG90" i="14"/>
  <c r="AQ15" i="14"/>
  <c r="Y247" i="14"/>
  <c r="N120" i="15683"/>
  <c r="W120" i="15683"/>
  <c r="P89" i="15685"/>
  <c r="Q89" i="15685"/>
  <c r="G157" i="14"/>
  <c r="Q72" i="14"/>
  <c r="G12" i="15684"/>
  <c r="J138" i="14"/>
  <c r="J141" i="14"/>
  <c r="I140" i="15683"/>
  <c r="AJ81" i="15684"/>
  <c r="AT25" i="14"/>
  <c r="AT100" i="14"/>
  <c r="S194" i="14"/>
  <c r="BA106" i="15683"/>
  <c r="AJ100" i="14"/>
  <c r="S193" i="14"/>
  <c r="AO106" i="15683"/>
  <c r="K166" i="14"/>
  <c r="J143" i="15683"/>
  <c r="AK48" i="18"/>
  <c r="H156" i="14"/>
  <c r="O47" i="15684"/>
  <c r="R35" i="15684"/>
  <c r="Q47" i="15684"/>
  <c r="Z80" i="15685"/>
  <c r="P73" i="14"/>
  <c r="F13" i="15684"/>
  <c r="E64" i="14"/>
  <c r="I36" i="18"/>
  <c r="G69" i="18"/>
  <c r="I69" i="18"/>
  <c r="H69" i="18"/>
  <c r="G36" i="18"/>
  <c r="H36" i="18"/>
  <c r="Q11" i="18"/>
  <c r="K218" i="14"/>
  <c r="BF105" i="15683"/>
  <c r="K217" i="14"/>
  <c r="AT105" i="15683"/>
  <c r="H157" i="14"/>
  <c r="Z133" i="14"/>
  <c r="V32" i="15683"/>
  <c r="S73" i="14"/>
  <c r="I13" i="15684"/>
  <c r="V80" i="18"/>
  <c r="G233" i="14"/>
  <c r="AP129" i="15683"/>
  <c r="G146" i="14"/>
  <c r="I165" i="14"/>
  <c r="AL191" i="14"/>
  <c r="N109" i="15683"/>
  <c r="W109" i="15683"/>
  <c r="AY20" i="14"/>
  <c r="AY57" i="14"/>
  <c r="V74" i="14"/>
  <c r="L14" i="15684"/>
  <c r="AY83" i="14"/>
  <c r="Z37" i="15685"/>
  <c r="W49" i="15685"/>
  <c r="Z49" i="15685"/>
  <c r="N58" i="15685"/>
  <c r="I164" i="14"/>
  <c r="E181" i="14"/>
  <c r="E184" i="14"/>
  <c r="D146" i="15683"/>
  <c r="G254" i="14"/>
  <c r="AD128" i="15683"/>
  <c r="AD127" i="15683"/>
  <c r="AD135" i="15683"/>
  <c r="W201" i="14"/>
  <c r="AS118" i="15683"/>
  <c r="J157" i="14"/>
  <c r="AJ131" i="14"/>
  <c r="E32" i="15683"/>
  <c r="E88" i="15683"/>
  <c r="AD80" i="15685"/>
  <c r="C14" i="15683"/>
  <c r="P80" i="15685"/>
  <c r="AG108" i="14"/>
  <c r="AP33" i="14"/>
  <c r="AQ33" i="14"/>
  <c r="R68" i="18"/>
  <c r="O80" i="18"/>
  <c r="AU84" i="14"/>
  <c r="G140" i="14"/>
  <c r="AU21" i="14"/>
  <c r="AU58" i="14"/>
  <c r="AD74" i="14"/>
  <c r="H14" i="15685"/>
  <c r="AM104" i="15683"/>
  <c r="L132" i="14"/>
  <c r="C20" i="15683"/>
  <c r="K29" i="15683"/>
  <c r="Q241" i="14"/>
  <c r="AM108" i="15683"/>
  <c r="D169" i="14"/>
  <c r="D172" i="14"/>
  <c r="C144" i="15683"/>
  <c r="AH47" i="18"/>
  <c r="AW20" i="14"/>
  <c r="AW57" i="14"/>
  <c r="AW83" i="14"/>
  <c r="AE116" i="15683"/>
  <c r="AE115" i="15683"/>
  <c r="AE123" i="15683"/>
  <c r="H247" i="14"/>
  <c r="J47" i="15684"/>
  <c r="K104" i="15683"/>
  <c r="B103" i="15683"/>
  <c r="AF21" i="14"/>
  <c r="W58" i="14"/>
  <c r="K49" i="15684"/>
  <c r="N49" i="15684"/>
  <c r="K58" i="15684"/>
  <c r="N37" i="15684"/>
  <c r="B115" i="15683"/>
  <c r="K116" i="15683"/>
  <c r="AI94" i="14"/>
  <c r="AI131" i="14"/>
  <c r="E31" i="15683"/>
  <c r="E87" i="15683"/>
  <c r="E193" i="14"/>
  <c r="AF107" i="14"/>
  <c r="P224" i="14"/>
  <c r="AD47" i="18"/>
  <c r="AG81" i="15685"/>
  <c r="L71" i="15685"/>
  <c r="L83" i="15685"/>
  <c r="K71" i="15685"/>
  <c r="R13" i="15685"/>
  <c r="M71" i="15685"/>
  <c r="M83" i="15685"/>
  <c r="M38" i="15685"/>
  <c r="M50" i="15685"/>
  <c r="L38" i="15685"/>
  <c r="L50" i="15685"/>
  <c r="K38" i="15685"/>
  <c r="AG201" i="14"/>
  <c r="AP121" i="15683"/>
  <c r="G176" i="14"/>
  <c r="G178" i="14"/>
  <c r="F145" i="15683"/>
  <c r="Q217" i="14"/>
  <c r="AM107" i="15683"/>
  <c r="D163" i="14"/>
  <c r="D166" i="14"/>
  <c r="C143" i="15683"/>
  <c r="AD70" i="18"/>
  <c r="AA82" i="18"/>
  <c r="AD82" i="18"/>
  <c r="O91" i="18"/>
  <c r="F164" i="14"/>
  <c r="AG113" i="14"/>
  <c r="AQ38" i="14"/>
  <c r="AP38" i="14"/>
  <c r="AT26" i="14"/>
  <c r="AJ101" i="14"/>
  <c r="AJ57" i="14"/>
  <c r="Q73" i="14"/>
  <c r="G13" i="15684"/>
  <c r="X71" i="18"/>
  <c r="X83" i="18"/>
  <c r="X38" i="18"/>
  <c r="X50" i="18"/>
  <c r="Y38" i="18"/>
  <c r="Y50" i="18"/>
  <c r="W71" i="18"/>
  <c r="Y71" i="18"/>
  <c r="Y83" i="18"/>
  <c r="U13" i="18"/>
  <c r="W38" i="18"/>
  <c r="AK83" i="15685"/>
  <c r="G247" i="14"/>
  <c r="AD116" i="15683"/>
  <c r="AD115" i="15683"/>
  <c r="AD123" i="15683"/>
  <c r="J175" i="14"/>
  <c r="J178" i="14"/>
  <c r="I145" i="15683"/>
  <c r="N134" i="15683"/>
  <c r="W134" i="15683"/>
  <c r="AL231" i="14"/>
  <c r="AO128" i="15683"/>
  <c r="AO127" i="15683"/>
  <c r="AO135" i="15683"/>
  <c r="F255" i="14"/>
  <c r="AS116" i="15683"/>
  <c r="AS115" i="15683"/>
  <c r="AS123" i="15683"/>
  <c r="AV84" i="14"/>
  <c r="AV21" i="14"/>
  <c r="AV58" i="14"/>
  <c r="AE74" i="14"/>
  <c r="I14" i="15685"/>
  <c r="AI81" i="18"/>
  <c r="AL69" i="18"/>
  <c r="AA131" i="14"/>
  <c r="D33" i="15683"/>
  <c r="AW21" i="14"/>
  <c r="AW58" i="14"/>
  <c r="AF74" i="14"/>
  <c r="J14" i="15685"/>
  <c r="AW84" i="14"/>
  <c r="Q80" i="15684"/>
  <c r="E201" i="14"/>
  <c r="AI95" i="14"/>
  <c r="AI132" i="14"/>
  <c r="N31" i="15683"/>
  <c r="N87" i="15683"/>
  <c r="S38" i="15684"/>
  <c r="T71" i="15684"/>
  <c r="U38" i="15684"/>
  <c r="S71" i="15684"/>
  <c r="U71" i="15684"/>
  <c r="T13" i="15684"/>
  <c r="T38" i="15684"/>
  <c r="AQ31" i="14"/>
  <c r="AG106" i="14"/>
  <c r="AP31" i="14"/>
  <c r="K130" i="15683"/>
  <c r="W193" i="14"/>
  <c r="AS106" i="15683"/>
  <c r="J156" i="14"/>
  <c r="AE49" i="15685"/>
  <c r="AH49" i="15685"/>
  <c r="P58" i="15685"/>
  <c r="AH37" i="15685"/>
  <c r="E176" i="14"/>
  <c r="AG19" i="14"/>
  <c r="AP7" i="14"/>
  <c r="AQ7" i="14"/>
  <c r="AG82" i="14"/>
  <c r="AF126" i="14"/>
  <c r="AC232" i="14"/>
  <c r="J217" i="14"/>
  <c r="AS105" i="15683"/>
  <c r="J218" i="14"/>
  <c r="BE105" i="15683"/>
  <c r="AO94" i="14"/>
  <c r="K193" i="14"/>
  <c r="G183" i="14"/>
  <c r="I172" i="14"/>
  <c r="H144" i="15683"/>
  <c r="AV83" i="14"/>
  <c r="AV20" i="14"/>
  <c r="AV57" i="14"/>
  <c r="S74" i="14"/>
  <c r="I14" i="15684"/>
  <c r="F138" i="14"/>
  <c r="F141" i="14"/>
  <c r="E140" i="15683"/>
  <c r="I65" i="14"/>
  <c r="E171" i="14"/>
  <c r="I176" i="14"/>
  <c r="V73" i="14"/>
  <c r="L13" i="15684"/>
  <c r="K64" i="14"/>
  <c r="D166" i="18"/>
  <c r="E166" i="18"/>
  <c r="G193" i="14"/>
  <c r="AK94" i="14"/>
  <c r="AK131" i="14"/>
  <c r="E33" i="15683"/>
  <c r="E89" i="15683"/>
  <c r="AH58" i="14"/>
  <c r="Q233" i="14"/>
  <c r="AM131" i="15683"/>
  <c r="D165" i="14"/>
  <c r="Y207" i="14"/>
  <c r="N130" i="15683"/>
  <c r="W130" i="15683"/>
  <c r="AA49" i="15685"/>
  <c r="AD49" i="15685"/>
  <c r="O58" i="15685"/>
  <c r="AD37" i="15685"/>
  <c r="U209" i="14"/>
  <c r="AQ130" i="15683"/>
  <c r="H158" i="14"/>
  <c r="X133" i="14"/>
  <c r="V30" i="15683"/>
  <c r="AQ45" i="14"/>
  <c r="AP45" i="14"/>
  <c r="AG120" i="14"/>
  <c r="AJ233" i="14"/>
  <c r="AS134" i="15683"/>
  <c r="J183" i="14"/>
  <c r="F241" i="14"/>
  <c r="AO104" i="15683"/>
  <c r="AO103" i="15683"/>
  <c r="AO111" i="15683"/>
  <c r="K70" i="14"/>
  <c r="D10" i="18"/>
  <c r="Q47" i="15685"/>
  <c r="H144" i="14"/>
  <c r="H147" i="14"/>
  <c r="G141" i="15683"/>
  <c r="L133" i="14"/>
  <c r="C21" i="15683"/>
  <c r="T29" i="15683"/>
  <c r="AF20" i="14"/>
  <c r="W57" i="14"/>
  <c r="N104" i="15683"/>
  <c r="C239" i="14"/>
  <c r="L239" i="14"/>
  <c r="L191" i="14"/>
  <c r="AC135" i="15683"/>
  <c r="AD47" i="15684"/>
  <c r="AX95" i="14"/>
  <c r="AX132" i="14"/>
  <c r="O36" i="15683"/>
  <c r="J202" i="14"/>
  <c r="J249" i="14"/>
  <c r="L223" i="14"/>
  <c r="N117" i="15683"/>
  <c r="W117" i="15683"/>
  <c r="P47" i="18"/>
  <c r="R35" i="18"/>
  <c r="O47" i="18"/>
  <c r="AF112" i="14"/>
  <c r="P240" i="14"/>
  <c r="N121" i="15683"/>
  <c r="W121" i="15683"/>
  <c r="AL199" i="14"/>
  <c r="Q225" i="14"/>
  <c r="AM119" i="15683"/>
  <c r="D164" i="14"/>
  <c r="J225" i="14"/>
  <c r="AS117" i="15683"/>
  <c r="J145" i="14"/>
  <c r="J147" i="14"/>
  <c r="I141" i="15683"/>
  <c r="AD73" i="14"/>
  <c r="H13" i="15685"/>
  <c r="AH94" i="14"/>
  <c r="Z47" i="15685"/>
  <c r="R70" i="15685"/>
  <c r="O82" i="15685"/>
  <c r="R82" i="15685"/>
  <c r="L91" i="15685"/>
  <c r="J254" i="14"/>
  <c r="AG128" i="15683"/>
  <c r="AG127" i="15683"/>
  <c r="AG135" i="15683"/>
  <c r="F182" i="14"/>
  <c r="L199" i="14"/>
  <c r="N116" i="15683"/>
  <c r="C246" i="14"/>
  <c r="L246" i="14"/>
  <c r="J139" i="14"/>
  <c r="V56" i="14"/>
  <c r="B71" i="14"/>
  <c r="D11" i="15683"/>
  <c r="P192" i="14"/>
  <c r="AF100" i="14"/>
  <c r="R241" i="14"/>
  <c r="AN108" i="15683"/>
  <c r="E169" i="14"/>
  <c r="E172" i="14"/>
  <c r="D144" i="15683"/>
  <c r="AB132" i="14"/>
  <c r="M34" i="15683"/>
  <c r="G49" i="15684"/>
  <c r="J49" i="15684"/>
  <c r="J58" i="15684"/>
  <c r="J37" i="15684"/>
  <c r="E65" i="14"/>
  <c r="J35" i="15685"/>
  <c r="G47" i="15685"/>
  <c r="H80" i="15685"/>
  <c r="O48" i="15684"/>
  <c r="R48" i="15684"/>
  <c r="L57" i="15684"/>
  <c r="R36" i="15684"/>
  <c r="Q56" i="15684"/>
  <c r="AB133" i="14"/>
  <c r="V34" i="15683"/>
  <c r="AR43" i="14"/>
  <c r="AR118" i="14"/>
  <c r="AD194" i="14"/>
  <c r="AY109" i="15683"/>
  <c r="AH118" i="14"/>
  <c r="AD193" i="14"/>
  <c r="AM109" i="15683"/>
  <c r="AF102" i="14"/>
  <c r="P208" i="14"/>
  <c r="X37" i="18"/>
  <c r="Y37" i="18"/>
  <c r="Y70" i="18"/>
  <c r="U12" i="18"/>
  <c r="W37" i="18"/>
  <c r="X70" i="18"/>
  <c r="W70" i="18"/>
  <c r="G170" i="14"/>
  <c r="AY21" i="14"/>
  <c r="AY58" i="14"/>
  <c r="AC216" i="14"/>
  <c r="AF124" i="14"/>
  <c r="AP13" i="14"/>
  <c r="AG88" i="14"/>
  <c r="AQ13" i="14"/>
  <c r="AS82" i="14"/>
  <c r="AS19" i="14"/>
  <c r="AS56" i="14"/>
  <c r="D74" i="14"/>
  <c r="F14" i="18"/>
  <c r="F15" i="18"/>
  <c r="AQ32" i="14"/>
  <c r="AG107" i="14"/>
  <c r="AP32" i="14"/>
  <c r="K128" i="15683"/>
  <c r="B127" i="15683"/>
  <c r="N71" i="14"/>
  <c r="D12" i="15683"/>
  <c r="V57" i="14"/>
  <c r="E175" i="14"/>
  <c r="E178" i="14"/>
  <c r="D145" i="15683"/>
  <c r="AC132" i="14"/>
  <c r="M35" i="15683"/>
  <c r="AH217" i="14"/>
  <c r="AQ110" i="15683"/>
  <c r="H181" i="14"/>
  <c r="H184" i="14"/>
  <c r="G146" i="15683"/>
  <c r="AW82" i="14"/>
  <c r="I138" i="14"/>
  <c r="AW19" i="14"/>
  <c r="AW56" i="14"/>
  <c r="AF114" i="14"/>
  <c r="P256" i="14"/>
  <c r="AH104" i="15683"/>
  <c r="AH103" i="15683"/>
  <c r="AH111" i="15683"/>
  <c r="K240" i="14"/>
  <c r="Q257" i="14"/>
  <c r="AM132" i="15683"/>
  <c r="D171" i="14"/>
  <c r="J47" i="18"/>
  <c r="G166" i="14"/>
  <c r="F143" i="15683"/>
  <c r="AI96" i="14"/>
  <c r="E209" i="14"/>
  <c r="N131" i="15683"/>
  <c r="W131" i="15683"/>
  <c r="Y231" i="14"/>
  <c r="T193" i="14"/>
  <c r="AP106" i="15683"/>
  <c r="G156" i="14"/>
  <c r="G159" i="14"/>
  <c r="F142" i="15683"/>
  <c r="AT128" i="15683"/>
  <c r="G181" i="14"/>
  <c r="AA49" i="18"/>
  <c r="AD49" i="18"/>
  <c r="O58" i="18"/>
  <c r="AD37" i="18"/>
  <c r="G218" i="14"/>
  <c r="BB105" i="15683"/>
  <c r="G217" i="14"/>
  <c r="AP105" i="15683"/>
  <c r="V47" i="15685"/>
  <c r="AC224" i="14"/>
  <c r="AF125" i="14"/>
  <c r="S200" i="14"/>
  <c r="AC118" i="15683"/>
  <c r="AC123" i="15683"/>
  <c r="Z132" i="14"/>
  <c r="M32" i="15683"/>
  <c r="K247" i="14"/>
  <c r="AH116" i="15683"/>
  <c r="AH115" i="15683"/>
  <c r="AH123" i="15683"/>
  <c r="E177" i="14"/>
  <c r="D255" i="14"/>
  <c r="AM128" i="15683"/>
  <c r="AM127" i="15683"/>
  <c r="AM135" i="15683"/>
  <c r="E72" i="14"/>
  <c r="G12" i="18"/>
  <c r="H193" i="14"/>
  <c r="AL94" i="14"/>
  <c r="AL131" i="14"/>
  <c r="E34" i="15683"/>
  <c r="E90" i="15683"/>
  <c r="H138" i="14"/>
  <c r="Y91" i="15683"/>
  <c r="J158" i="14"/>
  <c r="J241" i="14"/>
  <c r="AS104" i="15683"/>
  <c r="AS103" i="15683"/>
  <c r="AS111" i="15683"/>
  <c r="AI83" i="15685"/>
  <c r="AL83" i="15685"/>
  <c r="AL71" i="15685"/>
  <c r="AL69" i="15684"/>
  <c r="AI81" i="15684"/>
  <c r="E240" i="14"/>
  <c r="AB104" i="15683"/>
  <c r="AB103" i="15683"/>
  <c r="AB111" i="15683"/>
  <c r="AA132" i="14"/>
  <c r="M33" i="15683"/>
  <c r="Z80" i="15684"/>
  <c r="I233" i="14"/>
  <c r="AR129" i="15683"/>
  <c r="I146" i="14"/>
  <c r="AJ133" i="14"/>
  <c r="W32" i="15683"/>
  <c r="W88" i="15683"/>
  <c r="AN95" i="14"/>
  <c r="H70" i="15685"/>
  <c r="H82" i="15685"/>
  <c r="G70" i="15685"/>
  <c r="G37" i="15685"/>
  <c r="Q12" i="15685"/>
  <c r="I70" i="15685"/>
  <c r="I82" i="15685"/>
  <c r="H37" i="15685"/>
  <c r="H49" i="15685"/>
  <c r="I37" i="15685"/>
  <c r="I49" i="15685"/>
  <c r="J150" i="14"/>
  <c r="F152" i="14"/>
  <c r="AG38" i="18"/>
  <c r="AG71" i="18"/>
  <c r="AE71" i="18"/>
  <c r="AF38" i="18"/>
  <c r="AF71" i="18"/>
  <c r="W13" i="18"/>
  <c r="AE38" i="18"/>
  <c r="P87" i="15683"/>
  <c r="X15" i="18"/>
  <c r="Q15" i="15684"/>
  <c r="BB37" i="14"/>
  <c r="BB44" i="14"/>
  <c r="AG83" i="18"/>
  <c r="G49" i="15685"/>
  <c r="J49" i="15685"/>
  <c r="J58" i="15685"/>
  <c r="J37" i="15685"/>
  <c r="AN128" i="15683"/>
  <c r="AN127" i="15683"/>
  <c r="AN135" i="15683"/>
  <c r="E255" i="14"/>
  <c r="W71" i="14"/>
  <c r="D11" i="15684"/>
  <c r="AP107" i="14"/>
  <c r="P225" i="14"/>
  <c r="AH74" i="14"/>
  <c r="L14" i="15685"/>
  <c r="K65" i="14"/>
  <c r="W82" i="18"/>
  <c r="Z70" i="18"/>
  <c r="J47" i="15685"/>
  <c r="AH131" i="14"/>
  <c r="E30" i="15683"/>
  <c r="D150" i="14"/>
  <c r="Y240" i="14"/>
  <c r="Z108" i="15683"/>
  <c r="AI108" i="15683"/>
  <c r="O56" i="15684"/>
  <c r="T38" i="15683"/>
  <c r="T62" i="15683"/>
  <c r="T85" i="15683"/>
  <c r="C68" i="18"/>
  <c r="M10" i="18"/>
  <c r="D35" i="18"/>
  <c r="C35" i="18"/>
  <c r="E35" i="18"/>
  <c r="D68" i="18"/>
  <c r="E68" i="18"/>
  <c r="P10" i="18"/>
  <c r="AQ120" i="14"/>
  <c r="AZ45" i="14"/>
  <c r="BB45" i="14"/>
  <c r="AT104" i="15683"/>
  <c r="AT103" i="15683"/>
  <c r="AT111" i="15683"/>
  <c r="K241" i="14"/>
  <c r="O38" i="15684"/>
  <c r="S13" i="15684"/>
  <c r="Q38" i="15684"/>
  <c r="Q50" i="15684"/>
  <c r="Q71" i="15684"/>
  <c r="Q83" i="15684"/>
  <c r="P38" i="15684"/>
  <c r="P50" i="15684"/>
  <c r="O71" i="15684"/>
  <c r="P71" i="15684"/>
  <c r="P83" i="15684"/>
  <c r="O56" i="18"/>
  <c r="R80" i="18"/>
  <c r="P233" i="14"/>
  <c r="AP108" i="14"/>
  <c r="W71" i="15684"/>
  <c r="X71" i="15684"/>
  <c r="Y71" i="15684"/>
  <c r="X38" i="15684"/>
  <c r="U13" i="15684"/>
  <c r="W38" i="15684"/>
  <c r="Y38" i="15684"/>
  <c r="I15" i="15684"/>
  <c r="U15" i="15684"/>
  <c r="I48" i="18"/>
  <c r="AQ90" i="14"/>
  <c r="AZ15" i="14"/>
  <c r="BB15" i="14"/>
  <c r="AQ114" i="14"/>
  <c r="AZ39" i="14"/>
  <c r="BB39" i="14"/>
  <c r="AD70" i="15684"/>
  <c r="AA82" i="15684"/>
  <c r="R80" i="15685"/>
  <c r="AY94" i="14"/>
  <c r="AY131" i="14"/>
  <c r="F37" i="15683"/>
  <c r="F91" i="15683"/>
  <c r="K194" i="14"/>
  <c r="F156" i="14"/>
  <c r="K89" i="18"/>
  <c r="AD71" i="18"/>
  <c r="AA83" i="18"/>
  <c r="AD83" i="18"/>
  <c r="O92" i="18"/>
  <c r="K256" i="14"/>
  <c r="BF128" i="15683"/>
  <c r="BF127" i="15683"/>
  <c r="BF135" i="15683"/>
  <c r="AK133" i="14"/>
  <c r="W33" i="15683"/>
  <c r="F256" i="14"/>
  <c r="BA128" i="15683"/>
  <c r="BA127" i="15683"/>
  <c r="BA135" i="15683"/>
  <c r="AF73" i="15684"/>
  <c r="AF74" i="15684"/>
  <c r="D149" i="15684"/>
  <c r="AZ14" i="14"/>
  <c r="BB14" i="14"/>
  <c r="AQ89" i="14"/>
  <c r="H72" i="15684"/>
  <c r="I72" i="15684"/>
  <c r="I39" i="15684"/>
  <c r="G72" i="15684"/>
  <c r="G39" i="15684"/>
  <c r="G40" i="15684"/>
  <c r="G41" i="15684"/>
  <c r="C129" i="15684"/>
  <c r="H39" i="15684"/>
  <c r="Q14" i="15684"/>
  <c r="I241" i="14"/>
  <c r="AR104" i="15683"/>
  <c r="AR103" i="15683"/>
  <c r="AR111" i="15683"/>
  <c r="C22" i="15683"/>
  <c r="AD201" i="14"/>
  <c r="AM121" i="15683"/>
  <c r="D176" i="14"/>
  <c r="I74" i="14"/>
  <c r="K14" i="18"/>
  <c r="J63" i="14"/>
  <c r="AH48" i="15685"/>
  <c r="G88" i="15683"/>
  <c r="AM123" i="15683"/>
  <c r="V37" i="18"/>
  <c r="S49" i="18"/>
  <c r="K49" i="18"/>
  <c r="N37" i="18"/>
  <c r="K40" i="18"/>
  <c r="K41" i="18"/>
  <c r="C130" i="18"/>
  <c r="R74" i="14"/>
  <c r="H14" i="15684"/>
  <c r="G64" i="14"/>
  <c r="AD38" i="15685"/>
  <c r="AA50" i="15685"/>
  <c r="W83" i="15685"/>
  <c r="Z71" i="15685"/>
  <c r="W73" i="15685"/>
  <c r="G82" i="15685"/>
  <c r="J82" i="15685"/>
  <c r="J91" i="15685"/>
  <c r="J70" i="15685"/>
  <c r="M89" i="15683"/>
  <c r="Q92" i="15685"/>
  <c r="P92" i="15685"/>
  <c r="K255" i="14"/>
  <c r="AI133" i="14"/>
  <c r="W31" i="15683"/>
  <c r="Y256" i="14"/>
  <c r="Z132" i="15683"/>
  <c r="AI132" i="15683"/>
  <c r="K127" i="15683"/>
  <c r="B135" i="15683"/>
  <c r="K135" i="15683"/>
  <c r="E194" i="14"/>
  <c r="AS94" i="14"/>
  <c r="AS131" i="14"/>
  <c r="F31" i="15683"/>
  <c r="F87" i="15683"/>
  <c r="Y49" i="18"/>
  <c r="Z130" i="15683"/>
  <c r="AI130" i="15683"/>
  <c r="Y208" i="14"/>
  <c r="N111" i="15683"/>
  <c r="W111" i="15683"/>
  <c r="W104" i="15683"/>
  <c r="N103" i="15683"/>
  <c r="W103" i="15683"/>
  <c r="AP19" i="14"/>
  <c r="AG56" i="14"/>
  <c r="AQ106" i="14"/>
  <c r="AZ31" i="14"/>
  <c r="BB31" i="14"/>
  <c r="U83" i="15684"/>
  <c r="AN116" i="15683"/>
  <c r="AN115" i="15683"/>
  <c r="AN123" i="15683"/>
  <c r="E248" i="14"/>
  <c r="W39" i="15685"/>
  <c r="U14" i="15685"/>
  <c r="W72" i="15685"/>
  <c r="Y72" i="15685"/>
  <c r="X72" i="15685"/>
  <c r="Y39" i="15685"/>
  <c r="X39" i="15685"/>
  <c r="S201" i="14"/>
  <c r="AO118" i="15683"/>
  <c r="AO123" i="15683"/>
  <c r="AJ132" i="14"/>
  <c r="N32" i="15683"/>
  <c r="N88" i="15683"/>
  <c r="E138" i="14"/>
  <c r="J56" i="15684"/>
  <c r="H81" i="18"/>
  <c r="N89" i="15685"/>
  <c r="F64" i="14"/>
  <c r="AP90" i="14"/>
  <c r="C233" i="14"/>
  <c r="N71" i="18"/>
  <c r="K83" i="18"/>
  <c r="N83" i="18"/>
  <c r="K92" i="18"/>
  <c r="Y200" i="14"/>
  <c r="Z118" i="15683"/>
  <c r="AI118" i="15683"/>
  <c r="AD37" i="15684"/>
  <c r="AA49" i="15684"/>
  <c r="AB49" i="15684"/>
  <c r="AE50" i="15684"/>
  <c r="AH50" i="15684"/>
  <c r="P59" i="15684"/>
  <c r="AH38" i="15684"/>
  <c r="J89" i="18"/>
  <c r="N56" i="15684"/>
  <c r="AP118" i="14"/>
  <c r="AC193" i="14"/>
  <c r="AD38" i="18"/>
  <c r="AA50" i="18"/>
  <c r="AG71" i="15685"/>
  <c r="AE38" i="15685"/>
  <c r="W13" i="15685"/>
  <c r="AE71" i="15685"/>
  <c r="AG38" i="15685"/>
  <c r="AF38" i="15685"/>
  <c r="AF71" i="15685"/>
  <c r="K15" i="15685"/>
  <c r="W15" i="15685"/>
  <c r="AQ100" i="14"/>
  <c r="AZ25" i="14"/>
  <c r="BB25" i="14"/>
  <c r="AQ101" i="14"/>
  <c r="AZ26" i="14"/>
  <c r="BB26" i="14"/>
  <c r="Z116" i="15683"/>
  <c r="C247" i="14"/>
  <c r="L247" i="14"/>
  <c r="L200" i="14"/>
  <c r="E202" i="14"/>
  <c r="E249" i="14"/>
  <c r="AS95" i="14"/>
  <c r="AS132" i="14"/>
  <c r="O31" i="15683"/>
  <c r="O87" i="15683"/>
  <c r="E139" i="14"/>
  <c r="AG49" i="15684"/>
  <c r="P10" i="15685"/>
  <c r="E35" i="15685"/>
  <c r="D35" i="15685"/>
  <c r="M10" i="15685"/>
  <c r="C68" i="15685"/>
  <c r="C35" i="15685"/>
  <c r="D68" i="15685"/>
  <c r="E68" i="15685"/>
  <c r="AQ128" i="15683"/>
  <c r="AQ127" i="15683"/>
  <c r="AQ135" i="15683"/>
  <c r="H255" i="14"/>
  <c r="O56" i="15685"/>
  <c r="L232" i="14"/>
  <c r="Z129" i="15683"/>
  <c r="AI129" i="15683"/>
  <c r="AZ49" i="14"/>
  <c r="AQ124" i="14"/>
  <c r="J80" i="15685"/>
  <c r="E11" i="15683"/>
  <c r="AF56" i="14"/>
  <c r="B72" i="14"/>
  <c r="G50" i="18"/>
  <c r="J50" i="18"/>
  <c r="J59" i="18"/>
  <c r="J38" i="18"/>
  <c r="AS96" i="14"/>
  <c r="AS133" i="14"/>
  <c r="X31" i="15683"/>
  <c r="X87" i="15683"/>
  <c r="E210" i="14"/>
  <c r="E140" i="14"/>
  <c r="F158" i="14"/>
  <c r="T49" i="18"/>
  <c r="T40" i="18"/>
  <c r="T41" i="18"/>
  <c r="D132" i="18"/>
  <c r="M89" i="15685"/>
  <c r="M82" i="18"/>
  <c r="H83" i="15684"/>
  <c r="T14" i="18"/>
  <c r="U72" i="18"/>
  <c r="U39" i="18"/>
  <c r="T72" i="18"/>
  <c r="S39" i="18"/>
  <c r="S72" i="18"/>
  <c r="T39" i="18"/>
  <c r="AC233" i="14"/>
  <c r="AP126" i="14"/>
  <c r="J242" i="14"/>
  <c r="BE104" i="15683"/>
  <c r="BE103" i="15683"/>
  <c r="BE111" i="15683"/>
  <c r="R80" i="15684"/>
  <c r="AC83" i="15685"/>
  <c r="AL200" i="14"/>
  <c r="Z121" i="15683"/>
  <c r="AI121" i="15683"/>
  <c r="AA40" i="15685"/>
  <c r="AA41" i="15685"/>
  <c r="C134" i="15685"/>
  <c r="AF50" i="18"/>
  <c r="AL81" i="15684"/>
  <c r="AL224" i="14"/>
  <c r="Z122" i="15683"/>
  <c r="AI122" i="15683"/>
  <c r="AT127" i="15683"/>
  <c r="AT135" i="15683"/>
  <c r="J56" i="18"/>
  <c r="AZ13" i="14"/>
  <c r="BB13" i="14"/>
  <c r="AQ88" i="14"/>
  <c r="H65" i="14"/>
  <c r="Z37" i="18"/>
  <c r="W49" i="18"/>
  <c r="X49" i="18"/>
  <c r="D14" i="15683"/>
  <c r="G65" i="14"/>
  <c r="AF57" i="14"/>
  <c r="E12" i="15683"/>
  <c r="N72" i="14"/>
  <c r="AP120" i="14"/>
  <c r="AC209" i="14"/>
  <c r="D152" i="14"/>
  <c r="AP104" i="15683"/>
  <c r="AP103" i="15683"/>
  <c r="AP111" i="15683"/>
  <c r="G241" i="14"/>
  <c r="E15" i="15684"/>
  <c r="AV95" i="14"/>
  <c r="AV132" i="14"/>
  <c r="O34" i="15683"/>
  <c r="O90" i="15683"/>
  <c r="H202" i="14"/>
  <c r="H249" i="14"/>
  <c r="H139" i="14"/>
  <c r="H141" i="14"/>
  <c r="G140" i="15683"/>
  <c r="BB90" i="14"/>
  <c r="AP82" i="14"/>
  <c r="C193" i="14"/>
  <c r="AG94" i="14"/>
  <c r="J159" i="14"/>
  <c r="I142" i="15683"/>
  <c r="S83" i="15684"/>
  <c r="V71" i="15684"/>
  <c r="AA72" i="15685"/>
  <c r="AB72" i="15685"/>
  <c r="AC72" i="15685"/>
  <c r="V14" i="15685"/>
  <c r="AB39" i="15685"/>
  <c r="AB40" i="15685"/>
  <c r="AB41" i="15685"/>
  <c r="D134" i="15685"/>
  <c r="AA39" i="15685"/>
  <c r="AC39" i="15685"/>
  <c r="H210" i="14"/>
  <c r="AV96" i="14"/>
  <c r="AT101" i="14"/>
  <c r="AT57" i="14"/>
  <c r="Q74" i="14"/>
  <c r="G14" i="15684"/>
  <c r="N38" i="15685"/>
  <c r="K50" i="15685"/>
  <c r="N50" i="15685"/>
  <c r="K59" i="15685"/>
  <c r="Y224" i="14"/>
  <c r="Z119" i="15683"/>
  <c r="AI119" i="15683"/>
  <c r="AN104" i="15683"/>
  <c r="AN103" i="15683"/>
  <c r="AN111" i="15683"/>
  <c r="E241" i="14"/>
  <c r="B123" i="15683"/>
  <c r="K123" i="15683"/>
  <c r="K115" i="15683"/>
  <c r="K38" i="15683"/>
  <c r="K62" i="15683"/>
  <c r="K85" i="15683"/>
  <c r="D241" i="14"/>
  <c r="AQ108" i="14"/>
  <c r="AZ33" i="14"/>
  <c r="AJ72" i="15684"/>
  <c r="AJ39" i="15684"/>
  <c r="AK39" i="15684"/>
  <c r="X14" i="15684"/>
  <c r="AI72" i="15684"/>
  <c r="AI39" i="15684"/>
  <c r="AK72" i="15684"/>
  <c r="M89" i="18"/>
  <c r="I81" i="18"/>
  <c r="R47" i="15684"/>
  <c r="P70" i="15684"/>
  <c r="O37" i="15684"/>
  <c r="O70" i="15684"/>
  <c r="Q70" i="15684"/>
  <c r="Q37" i="15684"/>
  <c r="P37" i="15684"/>
  <c r="S12" i="15684"/>
  <c r="G15" i="15684"/>
  <c r="AT131" i="14"/>
  <c r="F32" i="15683"/>
  <c r="F88" i="15683"/>
  <c r="F150" i="14"/>
  <c r="F153" i="14"/>
  <c r="E139" i="15683"/>
  <c r="K56" i="15685"/>
  <c r="AB82" i="15684"/>
  <c r="N127" i="15683"/>
  <c r="W127" i="15683"/>
  <c r="N135" i="15683"/>
  <c r="W135" i="15683"/>
  <c r="W128" i="15683"/>
  <c r="AH71" i="15684"/>
  <c r="AE83" i="15684"/>
  <c r="AH83" i="15684"/>
  <c r="AL48" i="18"/>
  <c r="AL50" i="15685"/>
  <c r="AV94" i="14"/>
  <c r="AV131" i="14"/>
  <c r="F34" i="15683"/>
  <c r="F90" i="15683"/>
  <c r="H194" i="14"/>
  <c r="AP125" i="14"/>
  <c r="AC225" i="14"/>
  <c r="L208" i="14"/>
  <c r="C254" i="14"/>
  <c r="L254" i="14"/>
  <c r="Z128" i="15683"/>
  <c r="G63" i="14"/>
  <c r="K49" i="15685"/>
  <c r="N37" i="15685"/>
  <c r="AD38" i="15684"/>
  <c r="AA50" i="15684"/>
  <c r="AD50" i="15684"/>
  <c r="O59" i="15684"/>
  <c r="E151" i="14"/>
  <c r="D242" i="14"/>
  <c r="AY104" i="15683"/>
  <c r="AY103" i="15683"/>
  <c r="AY111" i="15683"/>
  <c r="K248" i="14"/>
  <c r="AT116" i="15683"/>
  <c r="AT115" i="15683"/>
  <c r="AT123" i="15683"/>
  <c r="AQ116" i="15683"/>
  <c r="AQ115" i="15683"/>
  <c r="AQ123" i="15683"/>
  <c r="H248" i="14"/>
  <c r="O89" i="18"/>
  <c r="AI83" i="18"/>
  <c r="AL83" i="18"/>
  <c r="AL71" i="18"/>
  <c r="M72" i="15684"/>
  <c r="L72" i="15684"/>
  <c r="K72" i="15684"/>
  <c r="L39" i="15684"/>
  <c r="M39" i="15684"/>
  <c r="R14" i="15684"/>
  <c r="K39" i="15684"/>
  <c r="I255" i="14"/>
  <c r="AR128" i="15683"/>
  <c r="AR127" i="15683"/>
  <c r="AR135" i="15683"/>
  <c r="AH37" i="15684"/>
  <c r="AE49" i="15684"/>
  <c r="D175" i="14"/>
  <c r="D178" i="14"/>
  <c r="C145" i="15683"/>
  <c r="Q91" i="15684"/>
  <c r="P91" i="15684"/>
  <c r="C225" i="14"/>
  <c r="AP89" i="14"/>
  <c r="AL192" i="14"/>
  <c r="Z109" i="15683"/>
  <c r="AI109" i="15683"/>
  <c r="AS128" i="15683"/>
  <c r="AS127" i="15683"/>
  <c r="AS135" i="15683"/>
  <c r="J255" i="14"/>
  <c r="AC217" i="14"/>
  <c r="AP124" i="14"/>
  <c r="P209" i="14"/>
  <c r="AP102" i="14"/>
  <c r="M56" i="18"/>
  <c r="B38" i="15683"/>
  <c r="B62" i="15683"/>
  <c r="B85" i="15683"/>
  <c r="J71" i="18"/>
  <c r="G83" i="18"/>
  <c r="J83" i="18"/>
  <c r="J92" i="18"/>
  <c r="Z117" i="15683"/>
  <c r="AI117" i="15683"/>
  <c r="L224" i="14"/>
  <c r="AL48" i="15684"/>
  <c r="AR132" i="14"/>
  <c r="O30" i="15683"/>
  <c r="O86" i="15683"/>
  <c r="D151" i="14"/>
  <c r="K39" i="15685"/>
  <c r="M39" i="15685"/>
  <c r="M72" i="15685"/>
  <c r="R14" i="15685"/>
  <c r="R15" i="15685"/>
  <c r="L72" i="15685"/>
  <c r="L39" i="15685"/>
  <c r="K72" i="15685"/>
  <c r="K89" i="15684"/>
  <c r="AP21" i="14"/>
  <c r="AG58" i="14"/>
  <c r="H15" i="18"/>
  <c r="T15" i="18"/>
  <c r="T82" i="18"/>
  <c r="T73" i="18"/>
  <c r="T74" i="18"/>
  <c r="D146" i="18"/>
  <c r="G172" i="14"/>
  <c r="F144" i="15683"/>
  <c r="K56" i="18"/>
  <c r="L49" i="18"/>
  <c r="M49" i="18"/>
  <c r="M40" i="18"/>
  <c r="M41" i="18"/>
  <c r="E130" i="18"/>
  <c r="Z133" i="15683"/>
  <c r="AI133" i="15683"/>
  <c r="AL208" i="14"/>
  <c r="I83" i="15684"/>
  <c r="I73" i="15684"/>
  <c r="I74" i="15684"/>
  <c r="E143" i="15684"/>
  <c r="J71" i="15684"/>
  <c r="G83" i="15684"/>
  <c r="AB50" i="15685"/>
  <c r="AC50" i="15685"/>
  <c r="AC40" i="15685"/>
  <c r="AC41" i="15685"/>
  <c r="E134" i="15685"/>
  <c r="AJ40" i="18"/>
  <c r="AJ41" i="18"/>
  <c r="D136" i="18"/>
  <c r="X50" i="15685"/>
  <c r="X40" i="15685"/>
  <c r="X41" i="15685"/>
  <c r="D133" i="15685"/>
  <c r="C138" i="14"/>
  <c r="AN132" i="14"/>
  <c r="N36" i="15683"/>
  <c r="P36" i="15683"/>
  <c r="J151" i="14"/>
  <c r="H241" i="14"/>
  <c r="AQ104" i="15683"/>
  <c r="AQ103" i="15683"/>
  <c r="AQ111" i="15683"/>
  <c r="M56" i="15685"/>
  <c r="AW94" i="14"/>
  <c r="I194" i="14"/>
  <c r="R14" i="18"/>
  <c r="L39" i="18"/>
  <c r="M72" i="18"/>
  <c r="M73" i="18"/>
  <c r="M74" i="18"/>
  <c r="E144" i="18"/>
  <c r="K72" i="18"/>
  <c r="L72" i="18"/>
  <c r="K39" i="18"/>
  <c r="M39" i="18"/>
  <c r="Y82" i="18"/>
  <c r="V90" i="15683"/>
  <c r="AA73" i="14"/>
  <c r="E13" i="15685"/>
  <c r="D65" i="14"/>
  <c r="AJ38" i="15684"/>
  <c r="AK71" i="15684"/>
  <c r="AI71" i="15684"/>
  <c r="AI38" i="15684"/>
  <c r="AK38" i="15684"/>
  <c r="AJ71" i="15684"/>
  <c r="X13" i="15684"/>
  <c r="X15" i="15684"/>
  <c r="L15" i="15684"/>
  <c r="Z134" i="15683"/>
  <c r="AI134" i="15683"/>
  <c r="AL232" i="14"/>
  <c r="AP106" i="14"/>
  <c r="P217" i="14"/>
  <c r="C163" i="14"/>
  <c r="T83" i="15684"/>
  <c r="AL81" i="18"/>
  <c r="Z38" i="18"/>
  <c r="W50" i="18"/>
  <c r="Z50" i="18"/>
  <c r="N59" i="18"/>
  <c r="AZ38" i="14"/>
  <c r="AQ113" i="14"/>
  <c r="I202" i="14"/>
  <c r="I249" i="14"/>
  <c r="AW95" i="14"/>
  <c r="S72" i="15685"/>
  <c r="U72" i="15685"/>
  <c r="T14" i="15685"/>
  <c r="S39" i="15685"/>
  <c r="T39" i="15685"/>
  <c r="T72" i="15685"/>
  <c r="U39" i="15685"/>
  <c r="J36" i="18"/>
  <c r="G48" i="18"/>
  <c r="K50" i="18"/>
  <c r="N50" i="18"/>
  <c r="K59" i="18"/>
  <c r="N38" i="18"/>
  <c r="AR56" i="14"/>
  <c r="M56" i="15684"/>
  <c r="C240" i="14"/>
  <c r="L240" i="14"/>
  <c r="Z104" i="15683"/>
  <c r="L192" i="14"/>
  <c r="D11" i="15685"/>
  <c r="AI71" i="14"/>
  <c r="AQ125" i="14"/>
  <c r="AZ50" i="14"/>
  <c r="BB50" i="14"/>
  <c r="N56" i="18"/>
  <c r="AC73" i="14"/>
  <c r="G13" i="15685"/>
  <c r="L82" i="15685"/>
  <c r="L73" i="15685"/>
  <c r="L74" i="15685"/>
  <c r="D144" i="15685"/>
  <c r="L49" i="15685"/>
  <c r="L40" i="15685"/>
  <c r="L41" i="15685"/>
  <c r="D130" i="15685"/>
  <c r="D19" i="15683"/>
  <c r="D22" i="15683"/>
  <c r="C29" i="15683"/>
  <c r="V131" i="14"/>
  <c r="V134" i="14"/>
  <c r="E63" i="14"/>
  <c r="U29" i="15683"/>
  <c r="V133" i="14"/>
  <c r="D21" i="15683"/>
  <c r="N89" i="18"/>
  <c r="G72" i="15685"/>
  <c r="I39" i="15685"/>
  <c r="H72" i="15685"/>
  <c r="H39" i="15685"/>
  <c r="G39" i="15685"/>
  <c r="I72" i="15685"/>
  <c r="Q14" i="15685"/>
  <c r="D256" i="14"/>
  <c r="AY128" i="15683"/>
  <c r="AY127" i="15683"/>
  <c r="AY135" i="15683"/>
  <c r="BB49" i="14"/>
  <c r="AZ27" i="14"/>
  <c r="BB27" i="14"/>
  <c r="AQ102" i="14"/>
  <c r="AF72" i="15684"/>
  <c r="D191" i="15684"/>
  <c r="AG72" i="15684"/>
  <c r="AE39" i="15684"/>
  <c r="W14" i="15684"/>
  <c r="AE72" i="15684"/>
  <c r="AF39" i="15684"/>
  <c r="AG39" i="15684"/>
  <c r="AG57" i="14"/>
  <c r="AP20" i="14"/>
  <c r="AG39" i="15685"/>
  <c r="AF39" i="15685"/>
  <c r="W14" i="15685"/>
  <c r="AE72" i="15685"/>
  <c r="AG72" i="15685"/>
  <c r="AF72" i="15685"/>
  <c r="D191" i="15685"/>
  <c r="AE39" i="15685"/>
  <c r="AQ84" i="14"/>
  <c r="AZ9" i="14"/>
  <c r="BB9" i="14"/>
  <c r="AQ21" i="14"/>
  <c r="S82" i="18"/>
  <c r="V70" i="18"/>
  <c r="S73" i="18"/>
  <c r="S74" i="18"/>
  <c r="C146" i="18"/>
  <c r="D20" i="15683"/>
  <c r="V132" i="14"/>
  <c r="L29" i="15683"/>
  <c r="K82" i="18"/>
  <c r="N70" i="18"/>
  <c r="AU94" i="14"/>
  <c r="G194" i="14"/>
  <c r="G138" i="14"/>
  <c r="AQ126" i="14"/>
  <c r="C183" i="14"/>
  <c r="L183" i="14"/>
  <c r="AZ51" i="14"/>
  <c r="BB51" i="14"/>
  <c r="AG50" i="18"/>
  <c r="N89" i="15684"/>
  <c r="AZ32" i="14"/>
  <c r="BB32" i="14"/>
  <c r="AQ107" i="14"/>
  <c r="X82" i="18"/>
  <c r="Y192" i="14"/>
  <c r="Z106" i="15683"/>
  <c r="AI106" i="15683"/>
  <c r="W72" i="15684"/>
  <c r="W39" i="15684"/>
  <c r="Y39" i="15684"/>
  <c r="Y72" i="15684"/>
  <c r="U14" i="15684"/>
  <c r="X72" i="15684"/>
  <c r="X39" i="15684"/>
  <c r="AO131" i="14"/>
  <c r="E37" i="15683"/>
  <c r="K150" i="14"/>
  <c r="V38" i="15684"/>
  <c r="S50" i="15684"/>
  <c r="I210" i="14"/>
  <c r="AW96" i="14"/>
  <c r="AW133" i="14"/>
  <c r="I140" i="14"/>
  <c r="D89" i="15683"/>
  <c r="AP113" i="14"/>
  <c r="P249" i="14"/>
  <c r="C170" i="14"/>
  <c r="L170" i="14"/>
  <c r="I139" i="14"/>
  <c r="I141" i="14"/>
  <c r="H140" i="15683"/>
  <c r="K103" i="15683"/>
  <c r="B111" i="15683"/>
  <c r="K111" i="15683"/>
  <c r="T74" i="14"/>
  <c r="J14" i="15684"/>
  <c r="I64" i="14"/>
  <c r="G210" i="14"/>
  <c r="AU96" i="14"/>
  <c r="AU133" i="14"/>
  <c r="X33" i="15683"/>
  <c r="X89" i="15683"/>
  <c r="AY95" i="14"/>
  <c r="AY132" i="14"/>
  <c r="O37" i="15683"/>
  <c r="K202" i="14"/>
  <c r="K249" i="14"/>
  <c r="AP114" i="14"/>
  <c r="P257" i="14"/>
  <c r="C171" i="14"/>
  <c r="L171" i="14"/>
  <c r="F242" i="14"/>
  <c r="BA104" i="15683"/>
  <c r="BA103" i="15683"/>
  <c r="BA111" i="15683"/>
  <c r="Y232" i="14"/>
  <c r="Z131" i="15683"/>
  <c r="AI131" i="15683"/>
  <c r="X14" i="18"/>
  <c r="AK39" i="18"/>
  <c r="AJ72" i="18"/>
  <c r="AK72" i="18"/>
  <c r="AI39" i="18"/>
  <c r="AI72" i="18"/>
  <c r="AJ39" i="18"/>
  <c r="L15" i="18"/>
  <c r="G74" i="14"/>
  <c r="I14" i="18"/>
  <c r="H63" i="14"/>
  <c r="M89" i="15684"/>
  <c r="J184" i="14"/>
  <c r="I146" i="15683"/>
  <c r="L216" i="14"/>
  <c r="Z105" i="15683"/>
  <c r="AI105" i="15683"/>
  <c r="N70" i="15685"/>
  <c r="K82" i="15685"/>
  <c r="P241" i="14"/>
  <c r="AP112" i="14"/>
  <c r="O89" i="15684"/>
  <c r="AR131" i="14"/>
  <c r="F30" i="15683"/>
  <c r="F86" i="15683"/>
  <c r="S50" i="18"/>
  <c r="V50" i="18"/>
  <c r="M59" i="18"/>
  <c r="V38" i="18"/>
  <c r="G248" i="14"/>
  <c r="AP116" i="15683"/>
  <c r="AP115" i="15683"/>
  <c r="AP123" i="15683"/>
  <c r="AE82" i="15684"/>
  <c r="AH70" i="15684"/>
  <c r="AE73" i="15684"/>
  <c r="AZ44" i="14"/>
  <c r="AQ119" i="14"/>
  <c r="AH81" i="15685"/>
  <c r="F184" i="14"/>
  <c r="E146" i="15683"/>
  <c r="AQ20" i="14"/>
  <c r="AQ83" i="14"/>
  <c r="AZ8" i="14"/>
  <c r="BB8" i="14"/>
  <c r="AH38" i="18"/>
  <c r="AE50" i="18"/>
  <c r="AE83" i="18"/>
  <c r="AH71" i="18"/>
  <c r="S12" i="18"/>
  <c r="Q37" i="18"/>
  <c r="P70" i="18"/>
  <c r="O70" i="18"/>
  <c r="O37" i="18"/>
  <c r="P37" i="18"/>
  <c r="Q70" i="18"/>
  <c r="M88" i="15683"/>
  <c r="G184" i="14"/>
  <c r="F146" i="15683"/>
  <c r="H74" i="14"/>
  <c r="J14" i="18"/>
  <c r="I63" i="14"/>
  <c r="C217" i="14"/>
  <c r="AP88" i="14"/>
  <c r="C218" i="14"/>
  <c r="C144" i="14"/>
  <c r="Z110" i="15683"/>
  <c r="AI110" i="15683"/>
  <c r="AL216" i="14"/>
  <c r="M90" i="15683"/>
  <c r="P90" i="15683"/>
  <c r="P34" i="15683"/>
  <c r="K71" i="14"/>
  <c r="D11" i="18"/>
  <c r="N115" i="15683"/>
  <c r="W115" i="15683"/>
  <c r="N123" i="15683"/>
  <c r="W123" i="15683"/>
  <c r="W116" i="15683"/>
  <c r="N56" i="15685"/>
  <c r="U38" i="15685"/>
  <c r="T38" i="15685"/>
  <c r="T13" i="15685"/>
  <c r="U71" i="15685"/>
  <c r="S71" i="15685"/>
  <c r="T71" i="15685"/>
  <c r="S38" i="15685"/>
  <c r="H15" i="15685"/>
  <c r="T15" i="15685"/>
  <c r="R47" i="18"/>
  <c r="V86" i="15683"/>
  <c r="Y86" i="15683"/>
  <c r="Y30" i="15683"/>
  <c r="K138" i="14"/>
  <c r="K141" i="14"/>
  <c r="J140" i="15683"/>
  <c r="AQ19" i="14"/>
  <c r="AQ82" i="14"/>
  <c r="AZ7" i="14"/>
  <c r="BB7" i="14"/>
  <c r="BC9" i="14"/>
  <c r="T50" i="15684"/>
  <c r="U50" i="15684"/>
  <c r="J248" i="14"/>
  <c r="Z71" i="18"/>
  <c r="W83" i="18"/>
  <c r="Z83" i="18"/>
  <c r="N92" i="18"/>
  <c r="BB38" i="14"/>
  <c r="N71" i="15685"/>
  <c r="K83" i="15685"/>
  <c r="N83" i="15685"/>
  <c r="K92" i="15685"/>
  <c r="Z72" i="14"/>
  <c r="E13" i="15683"/>
  <c r="AF58" i="14"/>
  <c r="P56" i="18"/>
  <c r="AM103" i="15683"/>
  <c r="AM111" i="15683"/>
  <c r="BB33" i="14"/>
  <c r="O89" i="15685"/>
  <c r="H64" i="14"/>
  <c r="V88" i="15683"/>
  <c r="Y88" i="15683"/>
  <c r="H48" i="18"/>
  <c r="J69" i="18"/>
  <c r="G81" i="18"/>
  <c r="K38" i="15684"/>
  <c r="R13" i="15684"/>
  <c r="R15" i="15684"/>
  <c r="L38" i="15684"/>
  <c r="M38" i="15684"/>
  <c r="M71" i="15684"/>
  <c r="L71" i="15684"/>
  <c r="K71" i="15684"/>
  <c r="F15" i="15684"/>
  <c r="H159" i="14"/>
  <c r="G142" i="15683"/>
  <c r="I248" i="14"/>
  <c r="AR116" i="15683"/>
  <c r="AR115" i="15683"/>
  <c r="AR123" i="15683"/>
  <c r="AC82" i="15684"/>
  <c r="AC49" i="15684"/>
  <c r="AF94" i="14"/>
  <c r="W131" i="14"/>
  <c r="O71" i="18"/>
  <c r="Q71" i="18"/>
  <c r="Q83" i="18"/>
  <c r="P38" i="18"/>
  <c r="P50" i="18"/>
  <c r="S13" i="18"/>
  <c r="O38" i="18"/>
  <c r="P71" i="18"/>
  <c r="P83" i="18"/>
  <c r="Q38" i="18"/>
  <c r="Q50" i="18"/>
  <c r="D87" i="15683"/>
  <c r="Y248" i="14"/>
  <c r="Z120" i="15683"/>
  <c r="AI120" i="15683"/>
  <c r="K56" i="15684"/>
  <c r="AQ118" i="14"/>
  <c r="AZ43" i="14"/>
  <c r="BB43" i="14"/>
  <c r="P86" i="15683"/>
  <c r="AB50" i="18"/>
  <c r="AT56" i="14"/>
  <c r="AF96" i="14"/>
  <c r="W133" i="14"/>
  <c r="H40" i="15684"/>
  <c r="H41" i="15684"/>
  <c r="D129" i="15684"/>
  <c r="M82" i="15685"/>
  <c r="M49" i="15685"/>
  <c r="M40" i="15685"/>
  <c r="M41" i="15685"/>
  <c r="E130" i="15685"/>
  <c r="I178" i="14"/>
  <c r="H145" i="15683"/>
  <c r="AP100" i="14"/>
  <c r="P193" i="14"/>
  <c r="AA83" i="15684"/>
  <c r="AD83" i="15684"/>
  <c r="O92" i="15684"/>
  <c r="AD71" i="15684"/>
  <c r="AP128" i="15683"/>
  <c r="AP127" i="15683"/>
  <c r="AP135" i="15683"/>
  <c r="G255" i="14"/>
  <c r="J89" i="15684"/>
  <c r="AQ112" i="14"/>
  <c r="AZ37" i="14"/>
  <c r="AT133" i="14"/>
  <c r="X32" i="15683"/>
  <c r="X88" i="15683"/>
  <c r="K152" i="14"/>
  <c r="P201" i="14"/>
  <c r="AP101" i="14"/>
  <c r="AF95" i="14"/>
  <c r="W132" i="14"/>
  <c r="K151" i="14"/>
  <c r="S83" i="18"/>
  <c r="V83" i="18"/>
  <c r="M92" i="18"/>
  <c r="V71" i="18"/>
  <c r="K63" i="14"/>
  <c r="AL38" i="18"/>
  <c r="AI50" i="18"/>
  <c r="AL50" i="18"/>
  <c r="Q59" i="18"/>
  <c r="Y216" i="14"/>
  <c r="Z107" i="15683"/>
  <c r="AI107" i="15683"/>
  <c r="K89" i="15685"/>
  <c r="AM133" i="14"/>
  <c r="W35" i="15683"/>
  <c r="Y35" i="15683"/>
  <c r="I152" i="14"/>
  <c r="AG82" i="15684"/>
  <c r="AF49" i="15684"/>
  <c r="AF40" i="15684"/>
  <c r="AF41" i="15684"/>
  <c r="D135" i="15684"/>
  <c r="J64" i="14"/>
  <c r="AP119" i="14"/>
  <c r="AC201" i="14"/>
  <c r="Y37" i="15683"/>
  <c r="P31" i="15683"/>
  <c r="AN133" i="14"/>
  <c r="W36" i="15683"/>
  <c r="Y36" i="15683"/>
  <c r="J152" i="14"/>
  <c r="J153" i="14"/>
  <c r="I139" i="15683"/>
  <c r="I147" i="15683"/>
  <c r="Q91" i="18"/>
  <c r="P91" i="18"/>
  <c r="C201" i="14"/>
  <c r="AG95" i="14"/>
  <c r="AP83" i="14"/>
  <c r="C139" i="14"/>
  <c r="D68" i="15684"/>
  <c r="D35" i="15684"/>
  <c r="E68" i="15684"/>
  <c r="M10" i="15684"/>
  <c r="C68" i="15684"/>
  <c r="P10" i="15684"/>
  <c r="E35" i="15684"/>
  <c r="C35" i="15684"/>
  <c r="D90" i="15683"/>
  <c r="G90" i="15683"/>
  <c r="G34" i="15683"/>
  <c r="G32" i="15683"/>
  <c r="AX96" i="14"/>
  <c r="AX133" i="14"/>
  <c r="X36" i="15683"/>
  <c r="J210" i="14"/>
  <c r="AG96" i="14"/>
  <c r="C209" i="14"/>
  <c r="AP84" i="14"/>
  <c r="C140" i="14"/>
  <c r="L140" i="14"/>
  <c r="U49" i="18"/>
  <c r="U40" i="18"/>
  <c r="U41" i="18"/>
  <c r="E132" i="18"/>
  <c r="U82" i="18"/>
  <c r="U73" i="18"/>
  <c r="U74" i="18"/>
  <c r="E146" i="18"/>
  <c r="AT58" i="14"/>
  <c r="AC74" i="14"/>
  <c r="G14" i="15685"/>
  <c r="R47" i="15685"/>
  <c r="R15" i="18"/>
  <c r="L82" i="18"/>
  <c r="G50" i="15684"/>
  <c r="J38" i="15684"/>
  <c r="AU95" i="14"/>
  <c r="G202" i="14"/>
  <c r="G249" i="14"/>
  <c r="G139" i="14"/>
  <c r="AD71" i="15685"/>
  <c r="AA83" i="15685"/>
  <c r="Y83" i="15685"/>
  <c r="Z38" i="15685"/>
  <c r="W50" i="15685"/>
  <c r="J40" i="15684"/>
  <c r="J41" i="15684"/>
  <c r="AL40" i="18"/>
  <c r="AL41" i="18"/>
  <c r="L227" i="14"/>
  <c r="BC15" i="14"/>
  <c r="Z50" i="15685"/>
  <c r="D80" i="15684"/>
  <c r="M29" i="15683"/>
  <c r="AF132" i="14"/>
  <c r="E20" i="15683"/>
  <c r="AF133" i="14"/>
  <c r="V29" i="15683"/>
  <c r="E21" i="15683"/>
  <c r="AC194" i="14"/>
  <c r="AZ118" i="14"/>
  <c r="BB118" i="14"/>
  <c r="C175" i="14"/>
  <c r="D12" i="15685"/>
  <c r="AI72" i="14"/>
  <c r="R37" i="18"/>
  <c r="O49" i="18"/>
  <c r="AZ20" i="14"/>
  <c r="BB20" i="14"/>
  <c r="AQ57" i="14"/>
  <c r="AL108" i="15683"/>
  <c r="AU108" i="15683"/>
  <c r="Y241" i="14"/>
  <c r="E192" i="18"/>
  <c r="AK84" i="18"/>
  <c r="AK85" i="18"/>
  <c r="G121" i="18"/>
  <c r="I256" i="14"/>
  <c r="BD128" i="15683"/>
  <c r="BD127" i="15683"/>
  <c r="BD135" i="15683"/>
  <c r="F146" i="18"/>
  <c r="J146" i="18"/>
  <c r="I146" i="18"/>
  <c r="L146" i="18"/>
  <c r="E191" i="15685"/>
  <c r="AG84" i="15685"/>
  <c r="BC51" i="14"/>
  <c r="D185" i="15685"/>
  <c r="H84" i="15685"/>
  <c r="U38" i="15683"/>
  <c r="U62" i="15683"/>
  <c r="U85" i="15683"/>
  <c r="U92" i="15683"/>
  <c r="C38" i="15683"/>
  <c r="C62" i="15683"/>
  <c r="C85" i="15683"/>
  <c r="C92" i="15683"/>
  <c r="Q38" i="15685"/>
  <c r="O38" i="15685"/>
  <c r="S13" i="15685"/>
  <c r="Q71" i="15685"/>
  <c r="P71" i="15685"/>
  <c r="P38" i="15685"/>
  <c r="O71" i="15685"/>
  <c r="G15" i="15685"/>
  <c r="C74" i="14"/>
  <c r="E14" i="18"/>
  <c r="D63" i="14"/>
  <c r="E174" i="15685"/>
  <c r="U51" i="15685"/>
  <c r="H71" i="15685"/>
  <c r="I71" i="15685"/>
  <c r="G71" i="15685"/>
  <c r="I38" i="15685"/>
  <c r="G38" i="15685"/>
  <c r="H38" i="15685"/>
  <c r="Q13" i="15685"/>
  <c r="Q15" i="15685"/>
  <c r="E15" i="15685"/>
  <c r="L84" i="18"/>
  <c r="L85" i="18"/>
  <c r="E115" i="18"/>
  <c r="D186" i="18"/>
  <c r="C172" i="15684"/>
  <c r="K51" i="15684"/>
  <c r="N51" i="15684"/>
  <c r="K60" i="15684"/>
  <c r="N39" i="15684"/>
  <c r="Q92" i="18"/>
  <c r="P92" i="18"/>
  <c r="AA84" i="15685"/>
  <c r="C190" i="15685"/>
  <c r="AD72" i="15685"/>
  <c r="AA73" i="15685"/>
  <c r="Z49" i="18"/>
  <c r="S51" i="18"/>
  <c r="V39" i="18"/>
  <c r="V40" i="18"/>
  <c r="V41" i="18"/>
  <c r="C174" i="18"/>
  <c r="E47" i="15685"/>
  <c r="AF50" i="15685"/>
  <c r="AF40" i="15685"/>
  <c r="AF41" i="15685"/>
  <c r="D135" i="15685"/>
  <c r="W87" i="15683"/>
  <c r="Y87" i="15683"/>
  <c r="Y31" i="15683"/>
  <c r="Z73" i="15685"/>
  <c r="Z74" i="15685"/>
  <c r="W74" i="15685"/>
  <c r="C147" i="15685"/>
  <c r="T39" i="15684"/>
  <c r="U39" i="15684"/>
  <c r="U72" i="15684"/>
  <c r="T14" i="15684"/>
  <c r="S72" i="15684"/>
  <c r="T72" i="15684"/>
  <c r="S39" i="15684"/>
  <c r="H15" i="15684"/>
  <c r="T15" i="15684"/>
  <c r="D47" i="18"/>
  <c r="J56" i="15685"/>
  <c r="BC39" i="14"/>
  <c r="L56" i="15685"/>
  <c r="K146" i="18"/>
  <c r="D29" i="15683"/>
  <c r="AF131" i="14"/>
  <c r="E19" i="15683"/>
  <c r="AF134" i="14"/>
  <c r="M83" i="15684"/>
  <c r="M73" i="15684"/>
  <c r="M74" i="15684"/>
  <c r="E144" i="15684"/>
  <c r="S50" i="15685"/>
  <c r="V38" i="15685"/>
  <c r="V40" i="15685"/>
  <c r="V41" i="15685"/>
  <c r="S40" i="15685"/>
  <c r="S41" i="15685"/>
  <c r="C132" i="15685"/>
  <c r="V14" i="18"/>
  <c r="AC39" i="18"/>
  <c r="AB39" i="18"/>
  <c r="AB72" i="18"/>
  <c r="AA72" i="18"/>
  <c r="AC72" i="18"/>
  <c r="AA39" i="18"/>
  <c r="J15" i="18"/>
  <c r="V15" i="18"/>
  <c r="R70" i="18"/>
  <c r="O82" i="18"/>
  <c r="AH83" i="18"/>
  <c r="D178" i="18"/>
  <c r="AJ51" i="18"/>
  <c r="AJ52" i="18"/>
  <c r="F121" i="18"/>
  <c r="O91" i="15683"/>
  <c r="P91" i="15683"/>
  <c r="P37" i="15683"/>
  <c r="AC39" i="15684"/>
  <c r="AB39" i="15684"/>
  <c r="AB72" i="15684"/>
  <c r="AC72" i="15684"/>
  <c r="AA39" i="15684"/>
  <c r="AA72" i="15684"/>
  <c r="V14" i="15684"/>
  <c r="J15" i="15684"/>
  <c r="V15" i="15684"/>
  <c r="E189" i="15684"/>
  <c r="Y84" i="15684"/>
  <c r="AU131" i="14"/>
  <c r="F33" i="15683"/>
  <c r="G150" i="14"/>
  <c r="L38" i="15683"/>
  <c r="L62" i="15683"/>
  <c r="L85" i="15683"/>
  <c r="L92" i="15683"/>
  <c r="AQ96" i="14"/>
  <c r="C210" i="14"/>
  <c r="AZ84" i="14"/>
  <c r="BB84" i="14"/>
  <c r="AH72" i="15685"/>
  <c r="C191" i="15685"/>
  <c r="AE84" i="15685"/>
  <c r="AH84" i="15685"/>
  <c r="C191" i="15684"/>
  <c r="AE84" i="15684"/>
  <c r="AH72" i="15684"/>
  <c r="I51" i="15685"/>
  <c r="E171" i="15685"/>
  <c r="T84" i="15685"/>
  <c r="D188" i="15685"/>
  <c r="AJ83" i="15684"/>
  <c r="AJ85" i="15684"/>
  <c r="E121" i="15684"/>
  <c r="AJ73" i="15684"/>
  <c r="AJ74" i="15684"/>
  <c r="D150" i="15684"/>
  <c r="C141" i="14"/>
  <c r="L138" i="14"/>
  <c r="C186" i="15685"/>
  <c r="N72" i="15685"/>
  <c r="K84" i="15685"/>
  <c r="E186" i="15685"/>
  <c r="M84" i="15685"/>
  <c r="N49" i="15685"/>
  <c r="S15" i="15684"/>
  <c r="L56" i="15684"/>
  <c r="AI84" i="15684"/>
  <c r="AL84" i="15684"/>
  <c r="C192" i="15684"/>
  <c r="AL72" i="15684"/>
  <c r="H256" i="14"/>
  <c r="BC128" i="15683"/>
  <c r="BC127" i="15683"/>
  <c r="BC135" i="15683"/>
  <c r="P90" i="15684"/>
  <c r="Q90" i="15684"/>
  <c r="T84" i="18"/>
  <c r="D188" i="18"/>
  <c r="E80" i="15685"/>
  <c r="Z123" i="15683"/>
  <c r="AI123" i="15683"/>
  <c r="AI116" i="15683"/>
  <c r="Z115" i="15683"/>
  <c r="AI115" i="15683"/>
  <c r="AG50" i="15685"/>
  <c r="AG52" i="15685"/>
  <c r="H120" i="15685"/>
  <c r="AG40" i="15685"/>
  <c r="AG41" i="15685"/>
  <c r="E135" i="15685"/>
  <c r="AL109" i="15683"/>
  <c r="AU109" i="15683"/>
  <c r="AL193" i="14"/>
  <c r="BC33" i="14"/>
  <c r="S40" i="18"/>
  <c r="S41" i="18"/>
  <c r="C132" i="18"/>
  <c r="AZ89" i="14"/>
  <c r="C226" i="14"/>
  <c r="L226" i="14"/>
  <c r="BB89" i="14"/>
  <c r="C145" i="14"/>
  <c r="L145" i="14"/>
  <c r="Q39" i="15685"/>
  <c r="O39" i="15685"/>
  <c r="P72" i="15685"/>
  <c r="P39" i="15685"/>
  <c r="O72" i="15685"/>
  <c r="S14" i="15685"/>
  <c r="Q72" i="15685"/>
  <c r="L209" i="14"/>
  <c r="AL128" i="15683"/>
  <c r="C255" i="14"/>
  <c r="L255" i="14"/>
  <c r="Y10" i="15684"/>
  <c r="D47" i="15684"/>
  <c r="AP95" i="14"/>
  <c r="AG132" i="14"/>
  <c r="C151" i="14"/>
  <c r="Y201" i="14"/>
  <c r="AL118" i="15683"/>
  <c r="AU118" i="15683"/>
  <c r="P242" i="14"/>
  <c r="AZ112" i="14"/>
  <c r="BB112" i="14"/>
  <c r="M73" i="15685"/>
  <c r="M74" i="15685"/>
  <c r="E144" i="15685"/>
  <c r="BC45" i="14"/>
  <c r="G87" i="15683"/>
  <c r="O50" i="18"/>
  <c r="R50" i="18"/>
  <c r="L59" i="18"/>
  <c r="R38" i="18"/>
  <c r="R71" i="18"/>
  <c r="O83" i="18"/>
  <c r="R83" i="18"/>
  <c r="L92" i="18"/>
  <c r="K83" i="15684"/>
  <c r="N71" i="15684"/>
  <c r="K73" i="15684"/>
  <c r="K74" i="15684"/>
  <c r="C144" i="15684"/>
  <c r="L50" i="15684"/>
  <c r="L52" i="15684"/>
  <c r="F115" i="15684"/>
  <c r="L40" i="15684"/>
  <c r="L41" i="15684"/>
  <c r="D130" i="15684"/>
  <c r="J81" i="18"/>
  <c r="Y32" i="15683"/>
  <c r="AQ56" i="14"/>
  <c r="AZ19" i="14"/>
  <c r="BB19" i="14"/>
  <c r="BC21" i="14"/>
  <c r="C169" i="14"/>
  <c r="S83" i="15685"/>
  <c r="V71" i="15685"/>
  <c r="S73" i="15685"/>
  <c r="S74" i="15685"/>
  <c r="C146" i="15685"/>
  <c r="U50" i="15685"/>
  <c r="U52" i="15685"/>
  <c r="H117" i="15685"/>
  <c r="U40" i="15685"/>
  <c r="U41" i="15685"/>
  <c r="E132" i="15685"/>
  <c r="AL105" i="15683"/>
  <c r="AU105" i="15683"/>
  <c r="L217" i="14"/>
  <c r="L219" i="14"/>
  <c r="P49" i="18"/>
  <c r="Q49" i="18"/>
  <c r="AH50" i="18"/>
  <c r="C202" i="14"/>
  <c r="AZ83" i="14"/>
  <c r="BB83" i="14"/>
  <c r="AQ95" i="14"/>
  <c r="N82" i="15685"/>
  <c r="K85" i="15685"/>
  <c r="C115" i="15685"/>
  <c r="U14" i="18"/>
  <c r="Y72" i="18"/>
  <c r="X39" i="18"/>
  <c r="Y39" i="18"/>
  <c r="W39" i="18"/>
  <c r="W72" i="18"/>
  <c r="X72" i="18"/>
  <c r="I15" i="18"/>
  <c r="U15" i="18"/>
  <c r="C178" i="18"/>
  <c r="AI51" i="18"/>
  <c r="AL39" i="18"/>
  <c r="AI40" i="18"/>
  <c r="AI41" i="18"/>
  <c r="C136" i="18"/>
  <c r="G256" i="14"/>
  <c r="BB128" i="15683"/>
  <c r="BB127" i="15683"/>
  <c r="BB135" i="15683"/>
  <c r="D189" i="15684"/>
  <c r="X84" i="15684"/>
  <c r="C175" i="15684"/>
  <c r="W51" i="15684"/>
  <c r="Z39" i="15684"/>
  <c r="G141" i="14"/>
  <c r="F140" i="15683"/>
  <c r="AQ58" i="14"/>
  <c r="AZ21" i="14"/>
  <c r="BB21" i="14"/>
  <c r="D177" i="15685"/>
  <c r="AF51" i="15685"/>
  <c r="AG51" i="15684"/>
  <c r="E177" i="15684"/>
  <c r="AE51" i="15684"/>
  <c r="AH51" i="15684"/>
  <c r="P60" i="15684"/>
  <c r="AH39" i="15684"/>
  <c r="AH40" i="15684"/>
  <c r="AH41" i="15684"/>
  <c r="C177" i="15684"/>
  <c r="D171" i="15685"/>
  <c r="H51" i="15685"/>
  <c r="L52" i="15685"/>
  <c r="F115" i="15685"/>
  <c r="F65" i="14"/>
  <c r="S51" i="15685"/>
  <c r="V51" i="15685"/>
  <c r="M60" i="15685"/>
  <c r="C174" i="15685"/>
  <c r="V39" i="15685"/>
  <c r="AW132" i="14"/>
  <c r="O35" i="15683"/>
  <c r="P35" i="15683"/>
  <c r="I151" i="14"/>
  <c r="AL107" i="15683"/>
  <c r="AU107" i="15683"/>
  <c r="Y217" i="14"/>
  <c r="AI50" i="15684"/>
  <c r="AL38" i="15684"/>
  <c r="AL40" i="15684"/>
  <c r="AL41" i="15684"/>
  <c r="AI40" i="15684"/>
  <c r="AI41" i="15684"/>
  <c r="C136" i="15684"/>
  <c r="C172" i="18"/>
  <c r="K51" i="18"/>
  <c r="N51" i="18"/>
  <c r="K60" i="18"/>
  <c r="N39" i="18"/>
  <c r="D172" i="18"/>
  <c r="L51" i="18"/>
  <c r="L52" i="18"/>
  <c r="F115" i="18"/>
  <c r="X52" i="15685"/>
  <c r="F118" i="15685"/>
  <c r="D186" i="15685"/>
  <c r="L84" i="15685"/>
  <c r="C172" i="15685"/>
  <c r="K51" i="15685"/>
  <c r="N39" i="15685"/>
  <c r="Q57" i="15684"/>
  <c r="AL217" i="14"/>
  <c r="AL110" i="15683"/>
  <c r="AU110" i="15683"/>
  <c r="AE40" i="15684"/>
  <c r="AE41" i="15684"/>
  <c r="C135" i="15684"/>
  <c r="D172" i="15684"/>
  <c r="L51" i="15684"/>
  <c r="K40" i="15685"/>
  <c r="K41" i="15685"/>
  <c r="C130" i="15685"/>
  <c r="AI128" i="15683"/>
  <c r="Z135" i="15683"/>
  <c r="AI135" i="15683"/>
  <c r="Z127" i="15683"/>
  <c r="AI127" i="15683"/>
  <c r="AI52" i="18"/>
  <c r="D121" i="18"/>
  <c r="Q49" i="15684"/>
  <c r="P82" i="15684"/>
  <c r="E192" i="15684"/>
  <c r="AK84" i="15684"/>
  <c r="E178" i="15684"/>
  <c r="AK51" i="15684"/>
  <c r="S202" i="14"/>
  <c r="AT132" i="14"/>
  <c r="O32" i="15683"/>
  <c r="C176" i="15685"/>
  <c r="AD39" i="15685"/>
  <c r="AD40" i="15685"/>
  <c r="AD41" i="15685"/>
  <c r="AA51" i="15685"/>
  <c r="D190" i="15685"/>
  <c r="AB84" i="15685"/>
  <c r="AB85" i="15685"/>
  <c r="E119" i="15685"/>
  <c r="AB73" i="15685"/>
  <c r="AB74" i="15685"/>
  <c r="D148" i="15685"/>
  <c r="AZ88" i="14"/>
  <c r="BB88" i="14"/>
  <c r="S84" i="18"/>
  <c r="V84" i="18"/>
  <c r="M93" i="18"/>
  <c r="V72" i="18"/>
  <c r="C188" i="18"/>
  <c r="U84" i="18"/>
  <c r="U85" i="18"/>
  <c r="G117" i="18"/>
  <c r="E188" i="18"/>
  <c r="D12" i="18"/>
  <c r="K72" i="14"/>
  <c r="D47" i="15685"/>
  <c r="AG52" i="15684"/>
  <c r="H120" i="15684"/>
  <c r="AZ101" i="14"/>
  <c r="BB101" i="14"/>
  <c r="P202" i="14"/>
  <c r="Y202" i="14"/>
  <c r="C157" i="14"/>
  <c r="AF73" i="15685"/>
  <c r="AF74" i="15685"/>
  <c r="D149" i="15685"/>
  <c r="AD50" i="18"/>
  <c r="AD49" i="15684"/>
  <c r="AL129" i="15683"/>
  <c r="AU129" i="15683"/>
  <c r="L233" i="14"/>
  <c r="E175" i="15685"/>
  <c r="Y51" i="15685"/>
  <c r="Y52" i="15685"/>
  <c r="H118" i="15685"/>
  <c r="Y40" i="15685"/>
  <c r="Y41" i="15685"/>
  <c r="E133" i="15685"/>
  <c r="AP56" i="14"/>
  <c r="F11" i="15683"/>
  <c r="B73" i="14"/>
  <c r="E152" i="14"/>
  <c r="N49" i="18"/>
  <c r="P57" i="15685"/>
  <c r="D171" i="15684"/>
  <c r="H51" i="15684"/>
  <c r="H52" i="15684"/>
  <c r="F114" i="15684"/>
  <c r="E185" i="15684"/>
  <c r="I84" i="15684"/>
  <c r="I85" i="15684"/>
  <c r="G114" i="15684"/>
  <c r="AK73" i="18"/>
  <c r="AK74" i="18"/>
  <c r="E150" i="18"/>
  <c r="G152" i="14"/>
  <c r="K242" i="14"/>
  <c r="BF104" i="15683"/>
  <c r="BF103" i="15683"/>
  <c r="BF111" i="15683"/>
  <c r="AZ114" i="14"/>
  <c r="BB114" i="14"/>
  <c r="P258" i="14"/>
  <c r="Z71" i="15684"/>
  <c r="W83" i="15684"/>
  <c r="W73" i="15684"/>
  <c r="L89" i="18"/>
  <c r="E80" i="18"/>
  <c r="F35" i="18"/>
  <c r="C47" i="18"/>
  <c r="T92" i="15683"/>
  <c r="E86" i="15683"/>
  <c r="G86" i="15683"/>
  <c r="G30" i="15683"/>
  <c r="AL119" i="15683"/>
  <c r="AU119" i="15683"/>
  <c r="Y225" i="14"/>
  <c r="Y227" i="14"/>
  <c r="AG133" i="14"/>
  <c r="AP96" i="14"/>
  <c r="F68" i="15684"/>
  <c r="C80" i="15684"/>
  <c r="L201" i="14"/>
  <c r="AL116" i="15683"/>
  <c r="C248" i="14"/>
  <c r="L248" i="14"/>
  <c r="AL121" i="15683"/>
  <c r="AU121" i="15683"/>
  <c r="AL201" i="14"/>
  <c r="AL203" i="14"/>
  <c r="M85" i="15685"/>
  <c r="G115" i="15685"/>
  <c r="L83" i="15684"/>
  <c r="L73" i="15684"/>
  <c r="L74" i="15684"/>
  <c r="D144" i="15684"/>
  <c r="U83" i="15685"/>
  <c r="U85" i="15685"/>
  <c r="G117" i="15685"/>
  <c r="U73" i="15685"/>
  <c r="U74" i="15685"/>
  <c r="E146" i="15685"/>
  <c r="L144" i="14"/>
  <c r="AE74" i="15684"/>
  <c r="C149" i="15684"/>
  <c r="N73" i="15685"/>
  <c r="N74" i="15685"/>
  <c r="K153" i="14"/>
  <c r="J139" i="15683"/>
  <c r="J147" i="15683"/>
  <c r="C189" i="15684"/>
  <c r="Z72" i="15684"/>
  <c r="W84" i="15684"/>
  <c r="Z84" i="15684"/>
  <c r="N93" i="15684"/>
  <c r="BB104" i="15683"/>
  <c r="BB103" i="15683"/>
  <c r="BB111" i="15683"/>
  <c r="G242" i="14"/>
  <c r="N82" i="18"/>
  <c r="AG51" i="15685"/>
  <c r="E177" i="15685"/>
  <c r="D177" i="15684"/>
  <c r="AF51" i="15684"/>
  <c r="AF52" i="15684"/>
  <c r="F120" i="15684"/>
  <c r="E191" i="15684"/>
  <c r="AG84" i="15684"/>
  <c r="AG85" i="15684"/>
  <c r="G120" i="15684"/>
  <c r="AC226" i="14"/>
  <c r="AL226" i="14"/>
  <c r="AL227" i="14"/>
  <c r="AZ125" i="14"/>
  <c r="BB125" i="14"/>
  <c r="C182" i="14"/>
  <c r="L182" i="14"/>
  <c r="Z111" i="15683"/>
  <c r="AI111" i="15683"/>
  <c r="AI104" i="15683"/>
  <c r="Z103" i="15683"/>
  <c r="AI103" i="15683"/>
  <c r="AI83" i="15684"/>
  <c r="AL71" i="15684"/>
  <c r="AL73" i="15684"/>
  <c r="AL74" i="15684"/>
  <c r="AI73" i="15684"/>
  <c r="AI74" i="15684"/>
  <c r="C150" i="15684"/>
  <c r="Z73" i="14"/>
  <c r="AP58" i="14"/>
  <c r="F13" i="15683"/>
  <c r="Y209" i="14"/>
  <c r="AL130" i="15683"/>
  <c r="AU130" i="15683"/>
  <c r="AH49" i="15684"/>
  <c r="AE52" i="15684"/>
  <c r="D120" i="15684"/>
  <c r="N72" i="15684"/>
  <c r="K84" i="15684"/>
  <c r="C186" i="15684"/>
  <c r="N40" i="15685"/>
  <c r="N41" i="15685"/>
  <c r="AL122" i="15683"/>
  <c r="AU122" i="15683"/>
  <c r="AL225" i="14"/>
  <c r="Q57" i="18"/>
  <c r="Q82" i="15684"/>
  <c r="AL39" i="15684"/>
  <c r="C178" i="15684"/>
  <c r="AI51" i="15684"/>
  <c r="D178" i="15684"/>
  <c r="AJ51" i="15684"/>
  <c r="P234" i="14"/>
  <c r="AZ108" i="14"/>
  <c r="BB108" i="14"/>
  <c r="AV133" i="14"/>
  <c r="X34" i="15683"/>
  <c r="H152" i="14"/>
  <c r="AB51" i="15685"/>
  <c r="AB52" i="15685"/>
  <c r="F119" i="15685"/>
  <c r="D176" i="15685"/>
  <c r="C165" i="14"/>
  <c r="L165" i="14"/>
  <c r="AL209" i="14"/>
  <c r="AL133" i="15683"/>
  <c r="AU133" i="15683"/>
  <c r="D12" i="15684"/>
  <c r="W72" i="14"/>
  <c r="AC218" i="14"/>
  <c r="AZ124" i="14"/>
  <c r="BB124" i="14"/>
  <c r="F35" i="15685"/>
  <c r="C47" i="15685"/>
  <c r="BC27" i="14"/>
  <c r="AE50" i="15685"/>
  <c r="AH38" i="15685"/>
  <c r="AH40" i="15685"/>
  <c r="AH41" i="15685"/>
  <c r="AE40" i="15685"/>
  <c r="AE41" i="15685"/>
  <c r="C135" i="15685"/>
  <c r="D189" i="15685"/>
  <c r="X84" i="15685"/>
  <c r="X85" i="15685"/>
  <c r="E118" i="15685"/>
  <c r="X73" i="15685"/>
  <c r="X74" i="15685"/>
  <c r="D147" i="15685"/>
  <c r="Z39" i="15685"/>
  <c r="Z40" i="15685"/>
  <c r="Z41" i="15685"/>
  <c r="C175" i="15685"/>
  <c r="W51" i="15685"/>
  <c r="Z51" i="15685"/>
  <c r="N60" i="15685"/>
  <c r="W40" i="15685"/>
  <c r="W41" i="15685"/>
  <c r="C133" i="15685"/>
  <c r="AD50" i="15685"/>
  <c r="AA52" i="15685"/>
  <c r="D119" i="15685"/>
  <c r="G51" i="15684"/>
  <c r="C171" i="15684"/>
  <c r="J39" i="15684"/>
  <c r="D185" i="15684"/>
  <c r="H84" i="15684"/>
  <c r="W89" i="15683"/>
  <c r="Y89" i="15683"/>
  <c r="Y33" i="15683"/>
  <c r="AD82" i="15684"/>
  <c r="X50" i="15684"/>
  <c r="X40" i="15684"/>
  <c r="X41" i="15684"/>
  <c r="D133" i="15684"/>
  <c r="R71" i="15684"/>
  <c r="O83" i="15684"/>
  <c r="R83" i="15684"/>
  <c r="L92" i="15684"/>
  <c r="D80" i="18"/>
  <c r="Z82" i="18"/>
  <c r="AD83" i="15685"/>
  <c r="J50" i="15684"/>
  <c r="G52" i="15684"/>
  <c r="D114" i="15684"/>
  <c r="F35" i="15684"/>
  <c r="C47" i="15684"/>
  <c r="L139" i="14"/>
  <c r="K50" i="15684"/>
  <c r="N38" i="15684"/>
  <c r="K40" i="15684"/>
  <c r="K41" i="15684"/>
  <c r="C130" i="15684"/>
  <c r="P11" i="18"/>
  <c r="Y11" i="18"/>
  <c r="D36" i="18"/>
  <c r="D48" i="18"/>
  <c r="D69" i="18"/>
  <c r="D81" i="18"/>
  <c r="C36" i="18"/>
  <c r="E69" i="18"/>
  <c r="E81" i="18"/>
  <c r="E36" i="18"/>
  <c r="E48" i="18"/>
  <c r="C69" i="18"/>
  <c r="M11" i="18"/>
  <c r="L218" i="14"/>
  <c r="AX105" i="15683"/>
  <c r="BG105" i="15683"/>
  <c r="AZ119" i="14"/>
  <c r="BB119" i="14"/>
  <c r="AC202" i="14"/>
  <c r="AL202" i="14"/>
  <c r="C176" i="14"/>
  <c r="L176" i="14"/>
  <c r="AJ84" i="18"/>
  <c r="AJ85" i="18"/>
  <c r="E121" i="18"/>
  <c r="D192" i="18"/>
  <c r="AL132" i="15683"/>
  <c r="AU132" i="15683"/>
  <c r="Y257" i="14"/>
  <c r="E91" i="15683"/>
  <c r="G91" i="15683"/>
  <c r="G37" i="15683"/>
  <c r="V73" i="18"/>
  <c r="V74" i="18"/>
  <c r="I84" i="15685"/>
  <c r="E185" i="15685"/>
  <c r="L85" i="15685"/>
  <c r="E115" i="15685"/>
  <c r="J48" i="18"/>
  <c r="U84" i="15685"/>
  <c r="E188" i="15685"/>
  <c r="AZ113" i="14"/>
  <c r="BB113" i="14"/>
  <c r="P250" i="14"/>
  <c r="Y250" i="14"/>
  <c r="AK83" i="15684"/>
  <c r="AK85" i="15684"/>
  <c r="G121" i="15684"/>
  <c r="AK73" i="15684"/>
  <c r="AK74" i="15684"/>
  <c r="E150" i="15684"/>
  <c r="K84" i="18"/>
  <c r="C186" i="18"/>
  <c r="N72" i="18"/>
  <c r="N73" i="18"/>
  <c r="N74" i="18"/>
  <c r="BD104" i="15683"/>
  <c r="BD103" i="15683"/>
  <c r="BD111" i="15683"/>
  <c r="I242" i="14"/>
  <c r="M52" i="18"/>
  <c r="H115" i="18"/>
  <c r="C181" i="14"/>
  <c r="AL117" i="15683"/>
  <c r="AU117" i="15683"/>
  <c r="L225" i="14"/>
  <c r="AJ73" i="18"/>
  <c r="AJ74" i="18"/>
  <c r="D150" i="18"/>
  <c r="L84" i="15684"/>
  <c r="D186" i="15684"/>
  <c r="Q59" i="15685"/>
  <c r="E147" i="15683"/>
  <c r="R70" i="15684"/>
  <c r="O82" i="15684"/>
  <c r="AJ84" i="15684"/>
  <c r="D192" i="15684"/>
  <c r="AP94" i="14"/>
  <c r="AG131" i="14"/>
  <c r="F134" i="15685"/>
  <c r="J134" i="15685"/>
  <c r="L89" i="15684"/>
  <c r="AL233" i="14"/>
  <c r="AL134" i="15683"/>
  <c r="AU134" i="15683"/>
  <c r="H73" i="15684"/>
  <c r="H74" i="15684"/>
  <c r="D143" i="15684"/>
  <c r="E14" i="15683"/>
  <c r="F68" i="15685"/>
  <c r="C80" i="15685"/>
  <c r="Y10" i="15685"/>
  <c r="P194" i="14"/>
  <c r="AZ100" i="14"/>
  <c r="BB100" i="14"/>
  <c r="C156" i="14"/>
  <c r="AG83" i="15685"/>
  <c r="AG85" i="15685"/>
  <c r="G120" i="15685"/>
  <c r="AG73" i="15685"/>
  <c r="AG74" i="15685"/>
  <c r="E149" i="15685"/>
  <c r="E189" i="15685"/>
  <c r="Y84" i="15685"/>
  <c r="Y85" i="15685"/>
  <c r="G118" i="15685"/>
  <c r="C185" i="15684"/>
  <c r="G84" i="15684"/>
  <c r="J84" i="15684"/>
  <c r="J93" i="15684"/>
  <c r="J72" i="15684"/>
  <c r="J73" i="15684"/>
  <c r="J74" i="15684"/>
  <c r="G73" i="15684"/>
  <c r="G74" i="15684"/>
  <c r="C143" i="15684"/>
  <c r="C234" i="14"/>
  <c r="AZ90" i="14"/>
  <c r="Y50" i="15684"/>
  <c r="Y40" i="15684"/>
  <c r="Y41" i="15684"/>
  <c r="E133" i="15684"/>
  <c r="Y83" i="15684"/>
  <c r="Y85" i="15684"/>
  <c r="G118" i="15684"/>
  <c r="Y73" i="15684"/>
  <c r="Y74" i="15684"/>
  <c r="E147" i="15684"/>
  <c r="AL131" i="15683"/>
  <c r="AU131" i="15683"/>
  <c r="Y233" i="14"/>
  <c r="O50" i="15684"/>
  <c r="R50" i="15684"/>
  <c r="L59" i="15684"/>
  <c r="R38" i="15684"/>
  <c r="AC210" i="14"/>
  <c r="AZ120" i="14"/>
  <c r="BB120" i="14"/>
  <c r="C177" i="14"/>
  <c r="L177" i="14"/>
  <c r="C36" i="15684"/>
  <c r="E36" i="15684"/>
  <c r="E48" i="15684"/>
  <c r="C69" i="15684"/>
  <c r="M11" i="15684"/>
  <c r="D36" i="15684"/>
  <c r="D48" i="15684"/>
  <c r="P11" i="15684"/>
  <c r="Y11" i="15684"/>
  <c r="E69" i="15684"/>
  <c r="E81" i="15684"/>
  <c r="D69" i="15684"/>
  <c r="D81" i="15684"/>
  <c r="Y73" i="15685"/>
  <c r="Y74" i="15685"/>
  <c r="E147" i="15685"/>
  <c r="AU132" i="14"/>
  <c r="O33" i="15683"/>
  <c r="G151" i="14"/>
  <c r="L73" i="18"/>
  <c r="L74" i="18"/>
  <c r="D144" i="18"/>
  <c r="J256" i="14"/>
  <c r="BE128" i="15683"/>
  <c r="BE127" i="15683"/>
  <c r="BE135" i="15683"/>
  <c r="E47" i="15684"/>
  <c r="E80" i="15684"/>
  <c r="AG73" i="15684"/>
  <c r="AG74" i="15684"/>
  <c r="E149" i="15684"/>
  <c r="Y193" i="14"/>
  <c r="AL106" i="15683"/>
  <c r="AU106" i="15683"/>
  <c r="E74" i="14"/>
  <c r="G14" i="18"/>
  <c r="F63" i="14"/>
  <c r="G31" i="15683"/>
  <c r="M50" i="15684"/>
  <c r="M52" i="15684"/>
  <c r="H115" i="15684"/>
  <c r="M40" i="15684"/>
  <c r="M41" i="15684"/>
  <c r="E130" i="15684"/>
  <c r="C194" i="14"/>
  <c r="AZ82" i="14"/>
  <c r="BB82" i="14"/>
  <c r="AQ94" i="14"/>
  <c r="L56" i="18"/>
  <c r="T83" i="15685"/>
  <c r="T85" i="15685"/>
  <c r="E117" i="15685"/>
  <c r="T73" i="15685"/>
  <c r="T74" i="15685"/>
  <c r="D146" i="15685"/>
  <c r="T50" i="15685"/>
  <c r="T52" i="15685"/>
  <c r="F117" i="15685"/>
  <c r="T40" i="15685"/>
  <c r="T41" i="15685"/>
  <c r="D132" i="15685"/>
  <c r="Q82" i="18"/>
  <c r="P82" i="18"/>
  <c r="AH82" i="15684"/>
  <c r="AE85" i="15684"/>
  <c r="C120" i="15684"/>
  <c r="K73" i="15685"/>
  <c r="K74" i="15685"/>
  <c r="C144" i="15685"/>
  <c r="C192" i="18"/>
  <c r="AL72" i="18"/>
  <c r="AL73" i="18"/>
  <c r="AL74" i="18"/>
  <c r="AI84" i="18"/>
  <c r="AL84" i="18"/>
  <c r="AI73" i="18"/>
  <c r="AI74" i="18"/>
  <c r="C150" i="18"/>
  <c r="E178" i="18"/>
  <c r="AK51" i="18"/>
  <c r="AK52" i="18"/>
  <c r="H121" i="18"/>
  <c r="AK40" i="18"/>
  <c r="AK41" i="18"/>
  <c r="E136" i="18"/>
  <c r="Y249" i="14"/>
  <c r="Y251" i="14"/>
  <c r="AL120" i="15683"/>
  <c r="AU120" i="15683"/>
  <c r="V50" i="15684"/>
  <c r="D175" i="15684"/>
  <c r="X51" i="15684"/>
  <c r="E175" i="15684"/>
  <c r="Y51" i="15684"/>
  <c r="P226" i="14"/>
  <c r="Y226" i="14"/>
  <c r="AZ107" i="14"/>
  <c r="BB107" i="14"/>
  <c r="AC234" i="14"/>
  <c r="AZ126" i="14"/>
  <c r="BB126" i="14"/>
  <c r="K73" i="18"/>
  <c r="K74" i="18"/>
  <c r="C144" i="18"/>
  <c r="V82" i="18"/>
  <c r="AE51" i="15685"/>
  <c r="AH51" i="15685"/>
  <c r="P60" i="15685"/>
  <c r="AH39" i="15685"/>
  <c r="C177" i="15685"/>
  <c r="AP57" i="14"/>
  <c r="N73" i="14"/>
  <c r="F12" i="15683"/>
  <c r="AZ102" i="14"/>
  <c r="BB102" i="14"/>
  <c r="P210" i="14"/>
  <c r="C158" i="14"/>
  <c r="L158" i="14"/>
  <c r="C171" i="15685"/>
  <c r="J39" i="15685"/>
  <c r="G51" i="15685"/>
  <c r="J51" i="15685"/>
  <c r="J60" i="15685"/>
  <c r="C185" i="15685"/>
  <c r="G84" i="15685"/>
  <c r="J84" i="15685"/>
  <c r="J93" i="15685"/>
  <c r="J72" i="15685"/>
  <c r="E69" i="15685"/>
  <c r="E81" i="15685"/>
  <c r="C36" i="15685"/>
  <c r="D69" i="15685"/>
  <c r="D81" i="15685"/>
  <c r="D36" i="15685"/>
  <c r="D48" i="15685"/>
  <c r="C69" i="15685"/>
  <c r="M11" i="15685"/>
  <c r="E36" i="15685"/>
  <c r="E48" i="15685"/>
  <c r="P11" i="15685"/>
  <c r="Y11" i="15685"/>
  <c r="T51" i="15685"/>
  <c r="D174" i="15685"/>
  <c r="V72" i="15685"/>
  <c r="S84" i="15685"/>
  <c r="V84" i="15685"/>
  <c r="M93" i="15685"/>
  <c r="C188" i="15685"/>
  <c r="P90" i="18"/>
  <c r="Q90" i="18"/>
  <c r="L163" i="14"/>
  <c r="AK50" i="15684"/>
  <c r="AK52" i="15684"/>
  <c r="H121" i="15684"/>
  <c r="AK40" i="15684"/>
  <c r="AK41" i="15684"/>
  <c r="E136" i="15684"/>
  <c r="AJ50" i="15684"/>
  <c r="AJ40" i="15684"/>
  <c r="AJ41" i="15684"/>
  <c r="D136" i="15684"/>
  <c r="E172" i="18"/>
  <c r="M51" i="18"/>
  <c r="E186" i="18"/>
  <c r="M84" i="18"/>
  <c r="M85" i="18"/>
  <c r="G115" i="18"/>
  <c r="AW131" i="14"/>
  <c r="F35" i="15683"/>
  <c r="G35" i="15683"/>
  <c r="I150" i="14"/>
  <c r="AC52" i="15685"/>
  <c r="H119" i="15685"/>
  <c r="J83" i="15684"/>
  <c r="L40" i="18"/>
  <c r="L41" i="18"/>
  <c r="D130" i="18"/>
  <c r="F130" i="18"/>
  <c r="T85" i="18"/>
  <c r="E117" i="18"/>
  <c r="D172" i="15685"/>
  <c r="L51" i="15685"/>
  <c r="E172" i="15685"/>
  <c r="M51" i="15685"/>
  <c r="M52" i="15685"/>
  <c r="H115" i="15685"/>
  <c r="H150" i="14"/>
  <c r="B92" i="15683"/>
  <c r="E172" i="15684"/>
  <c r="M51" i="15684"/>
  <c r="E186" i="15684"/>
  <c r="M84" i="15684"/>
  <c r="P30" i="15683"/>
  <c r="H242" i="14"/>
  <c r="BC104" i="15683"/>
  <c r="BC103" i="15683"/>
  <c r="BC111" i="15683"/>
  <c r="E150" i="14"/>
  <c r="E153" i="14"/>
  <c r="D139" i="15683"/>
  <c r="D147" i="15683"/>
  <c r="P49" i="15684"/>
  <c r="P40" i="15684"/>
  <c r="P41" i="15684"/>
  <c r="D131" i="15684"/>
  <c r="R37" i="15684"/>
  <c r="O49" i="15684"/>
  <c r="K92" i="15683"/>
  <c r="Q72" i="15684"/>
  <c r="Q73" i="15684"/>
  <c r="Q74" i="15684"/>
  <c r="E145" i="15684"/>
  <c r="O39" i="15684"/>
  <c r="Q39" i="15684"/>
  <c r="P72" i="15684"/>
  <c r="P73" i="15684"/>
  <c r="P74" i="15684"/>
  <c r="D145" i="15684"/>
  <c r="P39" i="15684"/>
  <c r="S14" i="15684"/>
  <c r="O72" i="15684"/>
  <c r="AC51" i="15685"/>
  <c r="E176" i="15685"/>
  <c r="E190" i="15685"/>
  <c r="AC84" i="15685"/>
  <c r="AC85" i="15685"/>
  <c r="G119" i="15685"/>
  <c r="V83" i="15684"/>
  <c r="L193" i="14"/>
  <c r="C241" i="14"/>
  <c r="L241" i="14"/>
  <c r="AL104" i="15683"/>
  <c r="H151" i="14"/>
  <c r="F157" i="14"/>
  <c r="C164" i="14"/>
  <c r="L164" i="14"/>
  <c r="AC73" i="15685"/>
  <c r="AC74" i="15685"/>
  <c r="E148" i="15685"/>
  <c r="D174" i="18"/>
  <c r="T51" i="18"/>
  <c r="T52" i="18"/>
  <c r="F117" i="18"/>
  <c r="E174" i="18"/>
  <c r="U51" i="18"/>
  <c r="U52" i="18"/>
  <c r="H117" i="18"/>
  <c r="H85" i="15684"/>
  <c r="E114" i="15684"/>
  <c r="AZ128" i="15683"/>
  <c r="AZ127" i="15683"/>
  <c r="AZ135" i="15683"/>
  <c r="E256" i="14"/>
  <c r="J89" i="15685"/>
  <c r="D80" i="15685"/>
  <c r="AG40" i="15684"/>
  <c r="AG41" i="15684"/>
  <c r="E135" i="15684"/>
  <c r="AH71" i="15685"/>
  <c r="AE83" i="15685"/>
  <c r="AE73" i="15685"/>
  <c r="C146" i="14"/>
  <c r="L146" i="14"/>
  <c r="E141" i="14"/>
  <c r="D140" i="15683"/>
  <c r="X51" i="15685"/>
  <c r="D175" i="15685"/>
  <c r="Z72" i="15685"/>
  <c r="W84" i="15685"/>
  <c r="C189" i="15685"/>
  <c r="P218" i="14"/>
  <c r="AZ106" i="14"/>
  <c r="BB106" i="14"/>
  <c r="BC108" i="14"/>
  <c r="E242" i="14"/>
  <c r="AZ104" i="15683"/>
  <c r="AZ103" i="15683"/>
  <c r="AZ111" i="15683"/>
  <c r="Z83" i="15685"/>
  <c r="W85" i="15685"/>
  <c r="C118" i="15685"/>
  <c r="N40" i="18"/>
  <c r="N41" i="18"/>
  <c r="V49" i="18"/>
  <c r="S52" i="18"/>
  <c r="D117" i="18"/>
  <c r="W14" i="18"/>
  <c r="AF72" i="18"/>
  <c r="AE72" i="18"/>
  <c r="AE39" i="18"/>
  <c r="AG39" i="18"/>
  <c r="AG72" i="18"/>
  <c r="AF39" i="18"/>
  <c r="K15" i="18"/>
  <c r="W15" i="18"/>
  <c r="E171" i="15684"/>
  <c r="I51" i="15684"/>
  <c r="I52" i="15684"/>
  <c r="H114" i="15684"/>
  <c r="I40" i="15684"/>
  <c r="I41" i="15684"/>
  <c r="E129" i="15684"/>
  <c r="F159" i="14"/>
  <c r="E142" i="15683"/>
  <c r="L89" i="15685"/>
  <c r="W50" i="15684"/>
  <c r="Z38" i="15684"/>
  <c r="W40" i="15684"/>
  <c r="W41" i="15684"/>
  <c r="C133" i="15684"/>
  <c r="X83" i="15684"/>
  <c r="X85" i="15684"/>
  <c r="E118" i="15684"/>
  <c r="X73" i="15684"/>
  <c r="X74" i="15684"/>
  <c r="D147" i="15684"/>
  <c r="Y10" i="18"/>
  <c r="E47" i="18"/>
  <c r="C80" i="18"/>
  <c r="F68" i="18"/>
  <c r="D153" i="14"/>
  <c r="C139" i="15683"/>
  <c r="C147" i="15683"/>
  <c r="X14" i="15685"/>
  <c r="X15" i="15685"/>
  <c r="AJ39" i="15685"/>
  <c r="AK39" i="15685"/>
  <c r="AK72" i="15685"/>
  <c r="AI72" i="15685"/>
  <c r="AI39" i="15685"/>
  <c r="AJ72" i="15685"/>
  <c r="L15" i="15685"/>
  <c r="Y211" i="14"/>
  <c r="Y259" i="14"/>
  <c r="L250" i="14"/>
  <c r="I130" i="18"/>
  <c r="L130" i="18"/>
  <c r="K130" i="18"/>
  <c r="H13" i="15683"/>
  <c r="Z50" i="15684"/>
  <c r="W52" i="15684"/>
  <c r="D118" i="15684"/>
  <c r="AH39" i="18"/>
  <c r="AH40" i="18"/>
  <c r="AH41" i="18"/>
  <c r="AE51" i="18"/>
  <c r="C177" i="18"/>
  <c r="AE40" i="18"/>
  <c r="AE41" i="18"/>
  <c r="C135" i="18"/>
  <c r="J92" i="15684"/>
  <c r="J94" i="15684"/>
  <c r="J85" i="15684"/>
  <c r="D57" i="15685"/>
  <c r="F103" i="15685"/>
  <c r="D250" i="15685"/>
  <c r="F185" i="15685"/>
  <c r="I185" i="15685"/>
  <c r="L185" i="15685"/>
  <c r="D13" i="15684"/>
  <c r="W73" i="14"/>
  <c r="Q93" i="18"/>
  <c r="Q94" i="18"/>
  <c r="P93" i="18"/>
  <c r="E89" i="15684"/>
  <c r="K249" i="15684"/>
  <c r="J250" i="15684"/>
  <c r="D90" i="15684"/>
  <c r="E103" i="15684"/>
  <c r="L234" i="14"/>
  <c r="L235" i="14"/>
  <c r="AX129" i="15683"/>
  <c r="BG129" i="15683"/>
  <c r="C48" i="18"/>
  <c r="F36" i="18"/>
  <c r="N91" i="18"/>
  <c r="O91" i="15684"/>
  <c r="J119" i="15685"/>
  <c r="AL218" i="14"/>
  <c r="AL219" i="14"/>
  <c r="AX110" i="15683"/>
  <c r="BG110" i="15683"/>
  <c r="F178" i="15684"/>
  <c r="I178" i="15684"/>
  <c r="L178" i="15684"/>
  <c r="J144" i="15684"/>
  <c r="AL115" i="15683"/>
  <c r="AU115" i="15683"/>
  <c r="AL123" i="15683"/>
  <c r="AU123" i="15683"/>
  <c r="AU116" i="15683"/>
  <c r="N51" i="15685"/>
  <c r="K60" i="15685"/>
  <c r="AZ58" i="14"/>
  <c r="BB58" i="14"/>
  <c r="Z74" i="14"/>
  <c r="G13" i="15683"/>
  <c r="F136" i="18"/>
  <c r="J136" i="18"/>
  <c r="E175" i="18"/>
  <c r="Y51" i="18"/>
  <c r="Y52" i="18"/>
  <c r="H118" i="18"/>
  <c r="Y40" i="18"/>
  <c r="Y41" i="18"/>
  <c r="E133" i="18"/>
  <c r="L169" i="14"/>
  <c r="C172" i="14"/>
  <c r="N83" i="15684"/>
  <c r="K85" i="15684"/>
  <c r="C115" i="15684"/>
  <c r="AL135" i="15683"/>
  <c r="AU135" i="15683"/>
  <c r="AL127" i="15683"/>
  <c r="AU127" i="15683"/>
  <c r="AU128" i="15683"/>
  <c r="C173" i="15685"/>
  <c r="R39" i="15685"/>
  <c r="O51" i="15685"/>
  <c r="F192" i="15684"/>
  <c r="K192" i="15684"/>
  <c r="F132" i="15685"/>
  <c r="I132" i="15685"/>
  <c r="L132" i="15685"/>
  <c r="I147" i="15685"/>
  <c r="L147" i="15685"/>
  <c r="F147" i="15685"/>
  <c r="K149" i="15685"/>
  <c r="E249" i="15685"/>
  <c r="E56" i="15685"/>
  <c r="AD84" i="15685"/>
  <c r="O93" i="15685"/>
  <c r="AZ57" i="14"/>
  <c r="N74" i="14"/>
  <c r="G12" i="15683"/>
  <c r="H12" i="15683"/>
  <c r="AX109" i="15683"/>
  <c r="BG109" i="15683"/>
  <c r="AL194" i="14"/>
  <c r="D89" i="15684"/>
  <c r="J249" i="15684"/>
  <c r="W52" i="15685"/>
  <c r="D118" i="15685"/>
  <c r="J118" i="15685"/>
  <c r="AK51" i="15685"/>
  <c r="AK52" i="15685"/>
  <c r="H121" i="15685"/>
  <c r="E178" i="15685"/>
  <c r="AK40" i="15685"/>
  <c r="AK41" i="15685"/>
  <c r="E136" i="15685"/>
  <c r="E56" i="18"/>
  <c r="E249" i="18"/>
  <c r="C191" i="18"/>
  <c r="AE84" i="18"/>
  <c r="AH72" i="18"/>
  <c r="AE73" i="18"/>
  <c r="Y218" i="14"/>
  <c r="Y219" i="14"/>
  <c r="AX107" i="15683"/>
  <c r="BG107" i="15683"/>
  <c r="J175" i="15685"/>
  <c r="K148" i="15685"/>
  <c r="R39" i="15684"/>
  <c r="C173" i="15684"/>
  <c r="O51" i="15684"/>
  <c r="R51" i="15684"/>
  <c r="L60" i="15684"/>
  <c r="J174" i="15685"/>
  <c r="J250" i="15685"/>
  <c r="D90" i="15685"/>
  <c r="E103" i="15685"/>
  <c r="BB57" i="14"/>
  <c r="AL234" i="14"/>
  <c r="AL235" i="14"/>
  <c r="AX134" i="15683"/>
  <c r="BG134" i="15683"/>
  <c r="O89" i="15683"/>
  <c r="P89" i="15683"/>
  <c r="P33" i="15683"/>
  <c r="F69" i="15684"/>
  <c r="C81" i="15684"/>
  <c r="AX133" i="15683"/>
  <c r="BG133" i="15683"/>
  <c r="AL210" i="14"/>
  <c r="K188" i="15685"/>
  <c r="J250" i="18"/>
  <c r="D90" i="18"/>
  <c r="E103" i="18"/>
  <c r="J133" i="15684"/>
  <c r="F175" i="15685"/>
  <c r="I175" i="15685"/>
  <c r="L175" i="15685"/>
  <c r="AL83" i="15684"/>
  <c r="AI85" i="15684"/>
  <c r="C121" i="15684"/>
  <c r="I121" i="15684"/>
  <c r="L85" i="15684"/>
  <c r="E115" i="15684"/>
  <c r="K133" i="15685"/>
  <c r="D189" i="18"/>
  <c r="X84" i="18"/>
  <c r="X85" i="18"/>
  <c r="E118" i="18"/>
  <c r="X73" i="18"/>
  <c r="X74" i="18"/>
  <c r="D147" i="18"/>
  <c r="K91" i="15685"/>
  <c r="L202" i="14"/>
  <c r="L203" i="14"/>
  <c r="C249" i="14"/>
  <c r="L249" i="14"/>
  <c r="F146" i="15685"/>
  <c r="I146" i="15685"/>
  <c r="L146" i="15685"/>
  <c r="BC114" i="14"/>
  <c r="F20" i="15683"/>
  <c r="N29" i="15683"/>
  <c r="AP132" i="14"/>
  <c r="K52" i="15685"/>
  <c r="D115" i="15685"/>
  <c r="J115" i="15685"/>
  <c r="F186" i="15685"/>
  <c r="I186" i="15685"/>
  <c r="L186" i="15685"/>
  <c r="L210" i="14"/>
  <c r="L211" i="14"/>
  <c r="AX128" i="15683"/>
  <c r="C256" i="14"/>
  <c r="L256" i="14"/>
  <c r="L257" i="14"/>
  <c r="C190" i="15684"/>
  <c r="AD72" i="15684"/>
  <c r="AA84" i="15684"/>
  <c r="AA73" i="15684"/>
  <c r="D176" i="15684"/>
  <c r="AB51" i="15684"/>
  <c r="AB52" i="15684"/>
  <c r="F119" i="15684"/>
  <c r="AB40" i="15684"/>
  <c r="AB41" i="15684"/>
  <c r="D134" i="15684"/>
  <c r="D249" i="18"/>
  <c r="D56" i="18"/>
  <c r="U84" i="15684"/>
  <c r="U85" i="15684"/>
  <c r="G117" i="15684"/>
  <c r="E188" i="15684"/>
  <c r="U73" i="15684"/>
  <c r="U74" i="15684"/>
  <c r="E146" i="15684"/>
  <c r="V51" i="18"/>
  <c r="M60" i="18"/>
  <c r="AA74" i="15685"/>
  <c r="C148" i="15685"/>
  <c r="AD73" i="15685"/>
  <c r="AD74" i="15685"/>
  <c r="I50" i="15685"/>
  <c r="I52" i="15685"/>
  <c r="H114" i="15685"/>
  <c r="I40" i="15685"/>
  <c r="I41" i="15685"/>
  <c r="E129" i="15685"/>
  <c r="P83" i="15685"/>
  <c r="P73" i="15685"/>
  <c r="P74" i="15685"/>
  <c r="D145" i="15685"/>
  <c r="Q50" i="15685"/>
  <c r="Q52" i="15685"/>
  <c r="H116" i="15685"/>
  <c r="Q40" i="15685"/>
  <c r="Q41" i="15685"/>
  <c r="E131" i="15685"/>
  <c r="N59" i="15685"/>
  <c r="N61" i="15685"/>
  <c r="Z52" i="15685"/>
  <c r="Z43" i="15685"/>
  <c r="AG84" i="18"/>
  <c r="AG85" i="18"/>
  <c r="G120" i="18"/>
  <c r="E191" i="18"/>
  <c r="AG73" i="18"/>
  <c r="AG74" i="18"/>
  <c r="E149" i="18"/>
  <c r="D89" i="15685"/>
  <c r="J249" i="15685"/>
  <c r="P51" i="15684"/>
  <c r="P52" i="15684"/>
  <c r="F116" i="15684"/>
  <c r="D173" i="15684"/>
  <c r="AJ52" i="15684"/>
  <c r="F121" i="15684"/>
  <c r="C166" i="14"/>
  <c r="F188" i="15685"/>
  <c r="I188" i="15685"/>
  <c r="L188" i="15685"/>
  <c r="C48" i="15685"/>
  <c r="F36" i="15685"/>
  <c r="F177" i="15685"/>
  <c r="J177" i="15685"/>
  <c r="I177" i="15685"/>
  <c r="L177" i="15685"/>
  <c r="M91" i="18"/>
  <c r="M94" i="18"/>
  <c r="V85" i="18"/>
  <c r="F192" i="18"/>
  <c r="I192" i="18"/>
  <c r="L192" i="18"/>
  <c r="BC84" i="14"/>
  <c r="E249" i="15684"/>
  <c r="E56" i="15684"/>
  <c r="K147" i="15685"/>
  <c r="E250" i="15684"/>
  <c r="E57" i="15684"/>
  <c r="H103" i="15684"/>
  <c r="Y52" i="15684"/>
  <c r="H118" i="15684"/>
  <c r="I143" i="15684"/>
  <c r="L143" i="15684"/>
  <c r="F143" i="15684"/>
  <c r="K143" i="15684"/>
  <c r="C159" i="14"/>
  <c r="L156" i="14"/>
  <c r="I134" i="15685"/>
  <c r="L134" i="15685"/>
  <c r="R82" i="15684"/>
  <c r="K134" i="15685"/>
  <c r="F186" i="18"/>
  <c r="K186" i="18"/>
  <c r="AI85" i="18"/>
  <c r="C121" i="18"/>
  <c r="I121" i="18"/>
  <c r="K185" i="15685"/>
  <c r="E250" i="18"/>
  <c r="E57" i="18"/>
  <c r="H103" i="18"/>
  <c r="D57" i="18"/>
  <c r="F103" i="18"/>
  <c r="D250" i="18"/>
  <c r="N40" i="15684"/>
  <c r="N41" i="15684"/>
  <c r="F47" i="15684"/>
  <c r="C249" i="15684"/>
  <c r="C56" i="15684"/>
  <c r="J59" i="15684"/>
  <c r="J61" i="15684"/>
  <c r="J52" i="15684"/>
  <c r="J43" i="15684"/>
  <c r="X52" i="15684"/>
  <c r="F118" i="15684"/>
  <c r="F171" i="15684"/>
  <c r="J171" i="15684"/>
  <c r="AH50" i="15685"/>
  <c r="AE52" i="15685"/>
  <c r="D120" i="15685"/>
  <c r="X90" i="15683"/>
  <c r="Y90" i="15683"/>
  <c r="Y34" i="15683"/>
  <c r="J178" i="15684"/>
  <c r="F186" i="15684"/>
  <c r="K186" i="15684"/>
  <c r="P58" i="15684"/>
  <c r="P61" i="15684"/>
  <c r="AH52" i="15684"/>
  <c r="K191" i="15684"/>
  <c r="F189" i="15684"/>
  <c r="K189" i="15684"/>
  <c r="AH73" i="15684"/>
  <c r="AH74" i="15684"/>
  <c r="AP133" i="14"/>
  <c r="W29" i="15683"/>
  <c r="F21" i="15683"/>
  <c r="Z73" i="15684"/>
  <c r="Z74" i="15684"/>
  <c r="W74" i="15684"/>
  <c r="C147" i="15684"/>
  <c r="AX132" i="15683"/>
  <c r="BG132" i="15683"/>
  <c r="Y258" i="14"/>
  <c r="D13" i="18"/>
  <c r="K73" i="14"/>
  <c r="J149" i="15685"/>
  <c r="D70" i="18"/>
  <c r="D82" i="18"/>
  <c r="C70" i="18"/>
  <c r="D37" i="18"/>
  <c r="C37" i="18"/>
  <c r="E70" i="18"/>
  <c r="E82" i="18"/>
  <c r="P12" i="18"/>
  <c r="E37" i="18"/>
  <c r="M12" i="18"/>
  <c r="F188" i="18"/>
  <c r="J188" i="18"/>
  <c r="BC90" i="14"/>
  <c r="O88" i="15683"/>
  <c r="P88" i="15683"/>
  <c r="P32" i="15683"/>
  <c r="K178" i="15684"/>
  <c r="J121" i="18"/>
  <c r="F130" i="15685"/>
  <c r="I130" i="15685"/>
  <c r="L130" i="15685"/>
  <c r="J171" i="15685"/>
  <c r="K177" i="15684"/>
  <c r="F175" i="15684"/>
  <c r="I175" i="15684"/>
  <c r="L175" i="15684"/>
  <c r="AL51" i="18"/>
  <c r="W84" i="18"/>
  <c r="Z72" i="18"/>
  <c r="C189" i="18"/>
  <c r="W73" i="18"/>
  <c r="E189" i="18"/>
  <c r="Y84" i="18"/>
  <c r="Y85" i="18"/>
  <c r="G118" i="18"/>
  <c r="Y73" i="18"/>
  <c r="Y74" i="18"/>
  <c r="E147" i="18"/>
  <c r="V73" i="15685"/>
  <c r="V74" i="15685"/>
  <c r="AZ56" i="14"/>
  <c r="BB56" i="14"/>
  <c r="BB59" i="14"/>
  <c r="B74" i="14"/>
  <c r="G11" i="15683"/>
  <c r="C63" i="14"/>
  <c r="L63" i="14"/>
  <c r="L66" i="14"/>
  <c r="I144" i="15684"/>
  <c r="L144" i="15684"/>
  <c r="F144" i="15684"/>
  <c r="Y242" i="14"/>
  <c r="AX108" i="15683"/>
  <c r="BG108" i="15683"/>
  <c r="P51" i="15685"/>
  <c r="D173" i="15685"/>
  <c r="AL195" i="14"/>
  <c r="K58" i="15685"/>
  <c r="K61" i="15685"/>
  <c r="N52" i="15685"/>
  <c r="N43" i="15685"/>
  <c r="K186" i="15685"/>
  <c r="J188" i="15685"/>
  <c r="F191" i="15685"/>
  <c r="J191" i="15685"/>
  <c r="AQ133" i="14"/>
  <c r="AZ96" i="14"/>
  <c r="BB96" i="14"/>
  <c r="F89" i="15683"/>
  <c r="G89" i="15683"/>
  <c r="G33" i="15683"/>
  <c r="AD39" i="15684"/>
  <c r="AD40" i="15684"/>
  <c r="AD41" i="15684"/>
  <c r="AA51" i="15684"/>
  <c r="C176" i="15684"/>
  <c r="AA40" i="15684"/>
  <c r="AA41" i="15684"/>
  <c r="C134" i="15684"/>
  <c r="AC51" i="15684"/>
  <c r="AC52" i="15684"/>
  <c r="H119" i="15684"/>
  <c r="E176" i="15684"/>
  <c r="AC40" i="15684"/>
  <c r="AC41" i="15684"/>
  <c r="E134" i="15684"/>
  <c r="R82" i="18"/>
  <c r="E190" i="18"/>
  <c r="AC84" i="18"/>
  <c r="AC85" i="18"/>
  <c r="G119" i="18"/>
  <c r="AC73" i="18"/>
  <c r="AC74" i="18"/>
  <c r="E148" i="18"/>
  <c r="E176" i="18"/>
  <c r="AC51" i="18"/>
  <c r="AC52" i="18"/>
  <c r="H119" i="18"/>
  <c r="AC40" i="18"/>
  <c r="AC41" i="18"/>
  <c r="E134" i="18"/>
  <c r="V50" i="15685"/>
  <c r="S52" i="15685"/>
  <c r="D117" i="15685"/>
  <c r="J117" i="15685"/>
  <c r="T84" i="15684"/>
  <c r="T85" i="15684"/>
  <c r="E117" i="15684"/>
  <c r="D188" i="15684"/>
  <c r="T73" i="15684"/>
  <c r="T74" i="15684"/>
  <c r="D146" i="15684"/>
  <c r="U51" i="15684"/>
  <c r="U52" i="15684"/>
  <c r="H117" i="15684"/>
  <c r="E174" i="15684"/>
  <c r="U40" i="15684"/>
  <c r="U41" i="15684"/>
  <c r="E132" i="15684"/>
  <c r="AF52" i="15685"/>
  <c r="F120" i="15685"/>
  <c r="F172" i="15684"/>
  <c r="K172" i="15684"/>
  <c r="I172" i="15684"/>
  <c r="L172" i="15684"/>
  <c r="G83" i="15685"/>
  <c r="J71" i="15685"/>
  <c r="J73" i="15685"/>
  <c r="J74" i="15685"/>
  <c r="G73" i="15685"/>
  <c r="G74" i="15685"/>
  <c r="C143" i="15685"/>
  <c r="Q83" i="15685"/>
  <c r="Q85" i="15685"/>
  <c r="G116" i="15685"/>
  <c r="Q73" i="15685"/>
  <c r="Q74" i="15685"/>
  <c r="E145" i="15685"/>
  <c r="Y243" i="14"/>
  <c r="L175" i="14"/>
  <c r="C178" i="14"/>
  <c r="V85" i="15683"/>
  <c r="V92" i="15683"/>
  <c r="V38" i="15683"/>
  <c r="V62" i="15683"/>
  <c r="M85" i="15683"/>
  <c r="M38" i="15683"/>
  <c r="M62" i="15683"/>
  <c r="C152" i="14"/>
  <c r="L152" i="14"/>
  <c r="AK84" i="15685"/>
  <c r="AK85" i="15685"/>
  <c r="G121" i="15685"/>
  <c r="E192" i="15685"/>
  <c r="AK73" i="15685"/>
  <c r="AK74" i="15685"/>
  <c r="E150" i="15685"/>
  <c r="J117" i="18"/>
  <c r="N92" i="15685"/>
  <c r="N94" i="15685"/>
  <c r="AH83" i="15685"/>
  <c r="AH85" i="15685"/>
  <c r="AE85" i="15685"/>
  <c r="C120" i="15685"/>
  <c r="I120" i="15685"/>
  <c r="J174" i="18"/>
  <c r="O84" i="15684"/>
  <c r="R72" i="15684"/>
  <c r="C187" i="15684"/>
  <c r="E173" i="15684"/>
  <c r="Q51" i="15684"/>
  <c r="R40" i="15684"/>
  <c r="R41" i="15684"/>
  <c r="I120" i="15684"/>
  <c r="Y194" i="14"/>
  <c r="Y195" i="14"/>
  <c r="AX106" i="15683"/>
  <c r="BG106" i="15683"/>
  <c r="E29" i="15683"/>
  <c r="AP131" i="14"/>
  <c r="AP134" i="14"/>
  <c r="F19" i="15683"/>
  <c r="C184" i="14"/>
  <c r="L181" i="14"/>
  <c r="K150" i="15684"/>
  <c r="J57" i="18"/>
  <c r="O92" i="15685"/>
  <c r="O94" i="15685"/>
  <c r="AD85" i="15685"/>
  <c r="F135" i="15685"/>
  <c r="I135" i="15685"/>
  <c r="L135" i="15685"/>
  <c r="Y234" i="14"/>
  <c r="Y235" i="14"/>
  <c r="AX131" i="15683"/>
  <c r="BG131" i="15683"/>
  <c r="K91" i="18"/>
  <c r="K94" i="18"/>
  <c r="N85" i="18"/>
  <c r="K146" i="15685"/>
  <c r="F47" i="18"/>
  <c r="C56" i="18"/>
  <c r="C249" i="18"/>
  <c r="K58" i="18"/>
  <c r="K61" i="18"/>
  <c r="N52" i="18"/>
  <c r="N43" i="18"/>
  <c r="O58" i="15684"/>
  <c r="D249" i="15685"/>
  <c r="D56" i="15685"/>
  <c r="Q40" i="15684"/>
  <c r="Q41" i="15684"/>
  <c r="E131" i="15684"/>
  <c r="J172" i="15684"/>
  <c r="J189" i="15684"/>
  <c r="I115" i="15685"/>
  <c r="Y203" i="14"/>
  <c r="D56" i="15684"/>
  <c r="D249" i="15684"/>
  <c r="K171" i="15685"/>
  <c r="F191" i="15684"/>
  <c r="J191" i="15684"/>
  <c r="AB84" i="15684"/>
  <c r="AB85" i="15684"/>
  <c r="E119" i="15684"/>
  <c r="D190" i="15684"/>
  <c r="AB73" i="15684"/>
  <c r="AB74" i="15684"/>
  <c r="D148" i="15684"/>
  <c r="AB84" i="18"/>
  <c r="AB85" i="18"/>
  <c r="E119" i="18"/>
  <c r="D190" i="18"/>
  <c r="AB73" i="18"/>
  <c r="AB74" i="18"/>
  <c r="D148" i="18"/>
  <c r="K144" i="15684"/>
  <c r="N58" i="18"/>
  <c r="G50" i="15685"/>
  <c r="J38" i="15685"/>
  <c r="J40" i="15685"/>
  <c r="J41" i="15685"/>
  <c r="G40" i="15685"/>
  <c r="G41" i="15685"/>
  <c r="C129" i="15685"/>
  <c r="H83" i="15685"/>
  <c r="H85" i="15685"/>
  <c r="E114" i="15685"/>
  <c r="H73" i="15685"/>
  <c r="H74" i="15685"/>
  <c r="D143" i="15685"/>
  <c r="P50" i="15685"/>
  <c r="P52" i="15685"/>
  <c r="F116" i="15685"/>
  <c r="P40" i="15685"/>
  <c r="P41" i="15685"/>
  <c r="D131" i="15685"/>
  <c r="R38" i="15685"/>
  <c r="O50" i="15685"/>
  <c r="O40" i="15685"/>
  <c r="O41" i="15685"/>
  <c r="C131" i="15685"/>
  <c r="J185" i="15685"/>
  <c r="AJ84" i="15685"/>
  <c r="AJ85" i="15685"/>
  <c r="E121" i="15685"/>
  <c r="D192" i="15685"/>
  <c r="AJ73" i="15685"/>
  <c r="AJ74" i="15685"/>
  <c r="D150" i="15685"/>
  <c r="D177" i="18"/>
  <c r="AF51" i="18"/>
  <c r="AF52" i="18"/>
  <c r="F120" i="18"/>
  <c r="AF40" i="18"/>
  <c r="AF41" i="18"/>
  <c r="D135" i="18"/>
  <c r="M58" i="18"/>
  <c r="J136" i="15684"/>
  <c r="P94" i="18"/>
  <c r="E250" i="15685"/>
  <c r="E57" i="15685"/>
  <c r="H103" i="15685"/>
  <c r="AX130" i="15683"/>
  <c r="BG130" i="15683"/>
  <c r="Y210" i="14"/>
  <c r="S85" i="18"/>
  <c r="C117" i="18"/>
  <c r="I117" i="18"/>
  <c r="K175" i="15684"/>
  <c r="M59" i="15684"/>
  <c r="J146" i="15685"/>
  <c r="AQ131" i="14"/>
  <c r="AZ94" i="14"/>
  <c r="BB94" i="14"/>
  <c r="BC96" i="14"/>
  <c r="C150" i="14"/>
  <c r="E90" i="15684"/>
  <c r="G103" i="15684"/>
  <c r="K250" i="15684"/>
  <c r="F185" i="15684"/>
  <c r="J185" i="15684"/>
  <c r="I185" i="15684"/>
  <c r="L185" i="15684"/>
  <c r="O73" i="15684"/>
  <c r="O74" i="15684"/>
  <c r="C145" i="15684"/>
  <c r="C81" i="18"/>
  <c r="F69" i="18"/>
  <c r="F130" i="15684"/>
  <c r="K130" i="15684"/>
  <c r="J114" i="15684"/>
  <c r="J249" i="18"/>
  <c r="D89" i="18"/>
  <c r="O59" i="15685"/>
  <c r="AD52" i="15685"/>
  <c r="F47" i="15685"/>
  <c r="C249" i="15685"/>
  <c r="C56" i="15685"/>
  <c r="AL211" i="14"/>
  <c r="J120" i="15684"/>
  <c r="K177" i="15685"/>
  <c r="F149" i="15684"/>
  <c r="O59" i="18"/>
  <c r="F176" i="15685"/>
  <c r="I176" i="15685"/>
  <c r="L176" i="15685"/>
  <c r="Q52" i="15684"/>
  <c r="H116" i="15684"/>
  <c r="I135" i="15684"/>
  <c r="L135" i="15684"/>
  <c r="F135" i="15684"/>
  <c r="J135" i="15684"/>
  <c r="F172" i="15685"/>
  <c r="K172" i="15685"/>
  <c r="I172" i="15685"/>
  <c r="L172" i="15685"/>
  <c r="F172" i="18"/>
  <c r="J172" i="18"/>
  <c r="AL50" i="15684"/>
  <c r="AI52" i="15684"/>
  <c r="D121" i="15684"/>
  <c r="J121" i="15684"/>
  <c r="Z51" i="15684"/>
  <c r="N60" i="15684"/>
  <c r="X51" i="18"/>
  <c r="X52" i="18"/>
  <c r="F118" i="18"/>
  <c r="D175" i="18"/>
  <c r="X40" i="18"/>
  <c r="X41" i="18"/>
  <c r="D133" i="18"/>
  <c r="L151" i="14"/>
  <c r="C187" i="15685"/>
  <c r="R72" i="15685"/>
  <c r="O84" i="15685"/>
  <c r="Q51" i="15685"/>
  <c r="E173" i="15685"/>
  <c r="F132" i="18"/>
  <c r="I132" i="18"/>
  <c r="L132" i="18"/>
  <c r="K249" i="15685"/>
  <c r="E89" i="15685"/>
  <c r="Q93" i="15684"/>
  <c r="P93" i="15684"/>
  <c r="L141" i="14"/>
  <c r="B140" i="15683"/>
  <c r="K140" i="15683"/>
  <c r="G153" i="14"/>
  <c r="F139" i="15683"/>
  <c r="F147" i="15683"/>
  <c r="C176" i="18"/>
  <c r="AD39" i="18"/>
  <c r="AD40" i="18"/>
  <c r="AD41" i="18"/>
  <c r="AA51" i="18"/>
  <c r="AA40" i="18"/>
  <c r="AA41" i="18"/>
  <c r="C134" i="18"/>
  <c r="D176" i="18"/>
  <c r="AB51" i="18"/>
  <c r="AB52" i="18"/>
  <c r="F119" i="18"/>
  <c r="AB40" i="18"/>
  <c r="AB41" i="18"/>
  <c r="D134" i="18"/>
  <c r="M85" i="15684"/>
  <c r="G115" i="15684"/>
  <c r="D85" i="15683"/>
  <c r="D38" i="15683"/>
  <c r="D62" i="15683"/>
  <c r="C174" i="15684"/>
  <c r="S51" i="15684"/>
  <c r="V39" i="15684"/>
  <c r="V40" i="15684"/>
  <c r="V41" i="15684"/>
  <c r="S40" i="15684"/>
  <c r="S41" i="15684"/>
  <c r="C132" i="15684"/>
  <c r="J135" i="15685"/>
  <c r="I72" i="18"/>
  <c r="G39" i="18"/>
  <c r="H72" i="18"/>
  <c r="H39" i="18"/>
  <c r="Q14" i="18"/>
  <c r="Q15" i="18"/>
  <c r="I39" i="18"/>
  <c r="G72" i="18"/>
  <c r="E15" i="18"/>
  <c r="F129" i="15684"/>
  <c r="AL39" i="15685"/>
  <c r="AL40" i="15685"/>
  <c r="AL41" i="15685"/>
  <c r="AI51" i="15685"/>
  <c r="C178" i="15685"/>
  <c r="AI40" i="15685"/>
  <c r="AI41" i="15685"/>
  <c r="C136" i="15685"/>
  <c r="D178" i="15685"/>
  <c r="AJ51" i="15685"/>
  <c r="AJ52" i="15685"/>
  <c r="F121" i="15685"/>
  <c r="AJ40" i="15685"/>
  <c r="AJ41" i="15685"/>
  <c r="D136" i="15685"/>
  <c r="F133" i="15684"/>
  <c r="K133" i="15684"/>
  <c r="I133" i="15684"/>
  <c r="L133" i="15684"/>
  <c r="K171" i="15684"/>
  <c r="D191" i="18"/>
  <c r="AF73" i="18"/>
  <c r="AF74" i="18"/>
  <c r="D149" i="18"/>
  <c r="F189" i="15685"/>
  <c r="K189" i="15685"/>
  <c r="I189" i="15685"/>
  <c r="L189" i="15685"/>
  <c r="K176" i="15685"/>
  <c r="E187" i="15684"/>
  <c r="Q84" i="15684"/>
  <c r="Q85" i="15684"/>
  <c r="G116" i="15684"/>
  <c r="O40" i="15684"/>
  <c r="O41" i="15684"/>
  <c r="C131" i="15684"/>
  <c r="J130" i="18"/>
  <c r="AI84" i="15685"/>
  <c r="C192" i="15685"/>
  <c r="AL72" i="15685"/>
  <c r="AL73" i="15685"/>
  <c r="AL74" i="15685"/>
  <c r="AI73" i="15685"/>
  <c r="AI74" i="15685"/>
  <c r="C150" i="15685"/>
  <c r="F80" i="18"/>
  <c r="C89" i="18"/>
  <c r="I249" i="18"/>
  <c r="Z40" i="15684"/>
  <c r="Z41" i="15684"/>
  <c r="AG51" i="18"/>
  <c r="AG52" i="18"/>
  <c r="H120" i="18"/>
  <c r="E177" i="18"/>
  <c r="AG40" i="18"/>
  <c r="AG41" i="18"/>
  <c r="E135" i="18"/>
  <c r="I118" i="15685"/>
  <c r="Z84" i="15685"/>
  <c r="N93" i="15685"/>
  <c r="AH73" i="15685"/>
  <c r="AH74" i="15685"/>
  <c r="AE74" i="15685"/>
  <c r="C149" i="15685"/>
  <c r="K135" i="15684"/>
  <c r="AL103" i="15683"/>
  <c r="AU103" i="15683"/>
  <c r="AL111" i="15683"/>
  <c r="AU111" i="15683"/>
  <c r="AU104" i="15683"/>
  <c r="M92" i="15684"/>
  <c r="D187" i="15684"/>
  <c r="P84" i="15684"/>
  <c r="R49" i="15684"/>
  <c r="H153" i="14"/>
  <c r="G139" i="15683"/>
  <c r="G147" i="15683"/>
  <c r="J172" i="15685"/>
  <c r="G85" i="15684"/>
  <c r="C114" i="15684"/>
  <c r="I114" i="15684"/>
  <c r="I153" i="14"/>
  <c r="H139" i="15683"/>
  <c r="H147" i="15683"/>
  <c r="K136" i="15684"/>
  <c r="AL85" i="18"/>
  <c r="C81" i="15685"/>
  <c r="F69" i="15685"/>
  <c r="E90" i="15685"/>
  <c r="G103" i="15685"/>
  <c r="K250" i="15685"/>
  <c r="F171" i="15685"/>
  <c r="I171" i="15685"/>
  <c r="L171" i="15685"/>
  <c r="F144" i="18"/>
  <c r="K144" i="18"/>
  <c r="J175" i="15684"/>
  <c r="F150" i="18"/>
  <c r="I150" i="18"/>
  <c r="L150" i="18"/>
  <c r="F144" i="15685"/>
  <c r="J144" i="15685"/>
  <c r="J132" i="15685"/>
  <c r="L194" i="14"/>
  <c r="L195" i="14"/>
  <c r="C242" i="14"/>
  <c r="L242" i="14"/>
  <c r="L243" i="14"/>
  <c r="AX104" i="15683"/>
  <c r="S14" i="18"/>
  <c r="S15" i="18"/>
  <c r="Q39" i="18"/>
  <c r="O39" i="18"/>
  <c r="P39" i="18"/>
  <c r="Q72" i="18"/>
  <c r="P72" i="18"/>
  <c r="O72" i="18"/>
  <c r="G15" i="18"/>
  <c r="D250" i="15684"/>
  <c r="D57" i="15684"/>
  <c r="F103" i="15684"/>
  <c r="F36" i="15684"/>
  <c r="C48" i="15684"/>
  <c r="BC102" i="14"/>
  <c r="C89" i="15685"/>
  <c r="F80" i="15685"/>
  <c r="I249" i="15685"/>
  <c r="R73" i="15684"/>
  <c r="R74" i="15684"/>
  <c r="N84" i="18"/>
  <c r="K93" i="18"/>
  <c r="K250" i="18"/>
  <c r="E90" i="18"/>
  <c r="G103" i="18"/>
  <c r="N50" i="15684"/>
  <c r="K52" i="15684"/>
  <c r="D115" i="15684"/>
  <c r="J115" i="15684"/>
  <c r="AA85" i="15685"/>
  <c r="C119" i="15685"/>
  <c r="I119" i="15685"/>
  <c r="J51" i="15684"/>
  <c r="J60" i="15684"/>
  <c r="F133" i="15685"/>
  <c r="J133" i="15685"/>
  <c r="I133" i="15685"/>
  <c r="L133" i="15685"/>
  <c r="J147" i="15685"/>
  <c r="BC126" i="14"/>
  <c r="D70" i="15684"/>
  <c r="D82" i="15684"/>
  <c r="M12" i="15684"/>
  <c r="P12" i="15684"/>
  <c r="Y12" i="15684"/>
  <c r="E37" i="15684"/>
  <c r="C70" i="15684"/>
  <c r="C37" i="15684"/>
  <c r="E70" i="15684"/>
  <c r="E82" i="15684"/>
  <c r="D37" i="15684"/>
  <c r="D49" i="15684"/>
  <c r="J176" i="15685"/>
  <c r="AL51" i="15684"/>
  <c r="Q60" i="15684"/>
  <c r="N84" i="15684"/>
  <c r="K93" i="15684"/>
  <c r="D13" i="15685"/>
  <c r="AI73" i="14"/>
  <c r="F150" i="15684"/>
  <c r="I150" i="15684"/>
  <c r="L150" i="15684"/>
  <c r="K85" i="18"/>
  <c r="C115" i="18"/>
  <c r="I115" i="18"/>
  <c r="C147" i="14"/>
  <c r="I249" i="15684"/>
  <c r="C89" i="15684"/>
  <c r="F80" i="15684"/>
  <c r="E89" i="18"/>
  <c r="K249" i="18"/>
  <c r="Z83" i="15684"/>
  <c r="W85" i="15684"/>
  <c r="C118" i="15684"/>
  <c r="I118" i="15684"/>
  <c r="K150" i="18"/>
  <c r="K52" i="18"/>
  <c r="D115" i="18"/>
  <c r="J115" i="18"/>
  <c r="F14" i="15683"/>
  <c r="K175" i="15685"/>
  <c r="L157" i="14"/>
  <c r="AD51" i="15685"/>
  <c r="O60" i="15685"/>
  <c r="P85" i="15684"/>
  <c r="E116" i="15684"/>
  <c r="J186" i="15685"/>
  <c r="F136" i="15684"/>
  <c r="I136" i="15684"/>
  <c r="L136" i="15684"/>
  <c r="I174" i="15685"/>
  <c r="L174" i="15685"/>
  <c r="F174" i="15685"/>
  <c r="F177" i="15684"/>
  <c r="J177" i="15684"/>
  <c r="I177" i="15684"/>
  <c r="L177" i="15684"/>
  <c r="F178" i="18"/>
  <c r="J178" i="18"/>
  <c r="Z39" i="18"/>
  <c r="Z40" i="18"/>
  <c r="Z41" i="18"/>
  <c r="W51" i="18"/>
  <c r="C175" i="18"/>
  <c r="W40" i="18"/>
  <c r="W41" i="18"/>
  <c r="C133" i="18"/>
  <c r="AZ95" i="14"/>
  <c r="BB95" i="14"/>
  <c r="AQ132" i="14"/>
  <c r="P59" i="18"/>
  <c r="K132" i="15685"/>
  <c r="V83" i="15685"/>
  <c r="S85" i="15685"/>
  <c r="C117" i="15685"/>
  <c r="I117" i="15685"/>
  <c r="J90" i="18"/>
  <c r="N73" i="15684"/>
  <c r="N74" i="15684"/>
  <c r="E187" i="15685"/>
  <c r="Q84" i="15685"/>
  <c r="D187" i="15685"/>
  <c r="P84" i="15685"/>
  <c r="N84" i="15685"/>
  <c r="K93" i="15685"/>
  <c r="J150" i="15684"/>
  <c r="AH84" i="15684"/>
  <c r="AH85" i="15684"/>
  <c r="E190" i="15684"/>
  <c r="AC84" i="15684"/>
  <c r="AC85" i="15684"/>
  <c r="G119" i="15684"/>
  <c r="AC73" i="15684"/>
  <c r="AC74" i="15684"/>
  <c r="E148" i="15684"/>
  <c r="AD72" i="18"/>
  <c r="AA84" i="18"/>
  <c r="C190" i="18"/>
  <c r="AA73" i="18"/>
  <c r="E22" i="15683"/>
  <c r="C188" i="15684"/>
  <c r="V72" i="15684"/>
  <c r="V73" i="15684"/>
  <c r="V74" i="15684"/>
  <c r="S84" i="15684"/>
  <c r="S73" i="15684"/>
  <c r="S74" i="15684"/>
  <c r="C146" i="15684"/>
  <c r="T51" i="15684"/>
  <c r="T52" i="15684"/>
  <c r="F117" i="15684"/>
  <c r="D174" i="15684"/>
  <c r="T40" i="15684"/>
  <c r="T41" i="15684"/>
  <c r="D132" i="15684"/>
  <c r="F174" i="18"/>
  <c r="K174" i="18"/>
  <c r="I174" i="18"/>
  <c r="L174" i="18"/>
  <c r="F190" i="15685"/>
  <c r="J190" i="15685"/>
  <c r="I190" i="15685"/>
  <c r="L190" i="15685"/>
  <c r="H50" i="15685"/>
  <c r="H52" i="15685"/>
  <c r="F114" i="15685"/>
  <c r="H40" i="15685"/>
  <c r="H41" i="15685"/>
  <c r="D129" i="15685"/>
  <c r="I83" i="15685"/>
  <c r="I85" i="15685"/>
  <c r="G114" i="15685"/>
  <c r="I73" i="15685"/>
  <c r="I74" i="15685"/>
  <c r="E143" i="15685"/>
  <c r="K174" i="15685"/>
  <c r="R71" i="15685"/>
  <c r="O83" i="15685"/>
  <c r="O73" i="15685"/>
  <c r="O74" i="15685"/>
  <c r="C145" i="15685"/>
  <c r="S15" i="15685"/>
  <c r="K191" i="15685"/>
  <c r="R49" i="18"/>
  <c r="C70" i="15685"/>
  <c r="D70" i="15685"/>
  <c r="M12" i="15685"/>
  <c r="C37" i="15685"/>
  <c r="P12" i="15685"/>
  <c r="Y12" i="15685"/>
  <c r="D37" i="15685"/>
  <c r="D49" i="15685"/>
  <c r="E70" i="15685"/>
  <c r="E82" i="15685"/>
  <c r="E37" i="15685"/>
  <c r="E49" i="15685"/>
  <c r="BC120" i="14"/>
  <c r="C64" i="14"/>
  <c r="L64" i="14"/>
  <c r="C65" i="14"/>
  <c r="L65" i="14"/>
  <c r="AD73" i="18"/>
  <c r="AD74" i="18"/>
  <c r="AA74" i="18"/>
  <c r="C148" i="18"/>
  <c r="K190" i="15684"/>
  <c r="F89" i="15684"/>
  <c r="C102" i="15684"/>
  <c r="C102" i="15685"/>
  <c r="F89" i="15685"/>
  <c r="L58" i="15684"/>
  <c r="L61" i="15684"/>
  <c r="R52" i="15684"/>
  <c r="R43" i="15684"/>
  <c r="F131" i="15684"/>
  <c r="J131" i="15684"/>
  <c r="G84" i="18"/>
  <c r="J72" i="18"/>
  <c r="J73" i="18"/>
  <c r="J74" i="18"/>
  <c r="C185" i="18"/>
  <c r="G73" i="18"/>
  <c r="G74" i="18"/>
  <c r="C143" i="18"/>
  <c r="AD51" i="18"/>
  <c r="AA52" i="18"/>
  <c r="D119" i="18"/>
  <c r="J119" i="18"/>
  <c r="G102" i="15685"/>
  <c r="BC127" i="14"/>
  <c r="F129" i="15685"/>
  <c r="I129" i="15685"/>
  <c r="L129" i="15685"/>
  <c r="J130" i="15684"/>
  <c r="F56" i="18"/>
  <c r="D102" i="18"/>
  <c r="K172" i="18"/>
  <c r="K150" i="15685"/>
  <c r="Z84" i="18"/>
  <c r="W85" i="18"/>
  <c r="C118" i="18"/>
  <c r="I118" i="18"/>
  <c r="C82" i="18"/>
  <c r="F70" i="18"/>
  <c r="F147" i="15684"/>
  <c r="I147" i="15684"/>
  <c r="L147" i="15684"/>
  <c r="L91" i="15684"/>
  <c r="B143" i="15683"/>
  <c r="K143" i="15683"/>
  <c r="L166" i="14"/>
  <c r="F102" i="18"/>
  <c r="AE74" i="18"/>
  <c r="C149" i="18"/>
  <c r="AH73" i="18"/>
  <c r="AH74" i="18"/>
  <c r="B144" i="15683"/>
  <c r="K144" i="15683"/>
  <c r="L172" i="14"/>
  <c r="AI74" i="14"/>
  <c r="AI75" i="14"/>
  <c r="D14" i="15685"/>
  <c r="E58" i="15685"/>
  <c r="H104" i="15685"/>
  <c r="E251" i="15685"/>
  <c r="F145" i="15685"/>
  <c r="I145" i="15685"/>
  <c r="L145" i="15685"/>
  <c r="J186" i="18"/>
  <c r="AZ132" i="14"/>
  <c r="BB132" i="14"/>
  <c r="G20" i="15683"/>
  <c r="H20" i="15683"/>
  <c r="O29" i="15683"/>
  <c r="F37" i="15684"/>
  <c r="C49" i="15684"/>
  <c r="P51" i="18"/>
  <c r="P52" i="18"/>
  <c r="F116" i="18"/>
  <c r="D173" i="18"/>
  <c r="P40" i="18"/>
  <c r="P41" i="18"/>
  <c r="D131" i="18"/>
  <c r="I144" i="18"/>
  <c r="L144" i="18"/>
  <c r="I149" i="15685"/>
  <c r="L149" i="15685"/>
  <c r="F149" i="15685"/>
  <c r="AL84" i="15685"/>
  <c r="AI85" i="15685"/>
  <c r="C121" i="15685"/>
  <c r="I121" i="15685"/>
  <c r="I51" i="18"/>
  <c r="I52" i="18"/>
  <c r="H114" i="18"/>
  <c r="E171" i="18"/>
  <c r="I40" i="18"/>
  <c r="I41" i="18"/>
  <c r="E129" i="18"/>
  <c r="F187" i="15685"/>
  <c r="I187" i="15685"/>
  <c r="L187" i="15685"/>
  <c r="F249" i="18"/>
  <c r="C258" i="18"/>
  <c r="F258" i="18"/>
  <c r="I56" i="18"/>
  <c r="F187" i="15684"/>
  <c r="I187" i="15684"/>
  <c r="L187" i="15684"/>
  <c r="F143" i="15685"/>
  <c r="J143" i="15685"/>
  <c r="I143" i="15685"/>
  <c r="L143" i="15685"/>
  <c r="M59" i="15685"/>
  <c r="M61" i="15685"/>
  <c r="V52" i="15685"/>
  <c r="V43" i="15685"/>
  <c r="X29" i="15683"/>
  <c r="AZ133" i="14"/>
  <c r="BB133" i="14"/>
  <c r="G21" i="15683"/>
  <c r="H21" i="15683"/>
  <c r="Q60" i="18"/>
  <c r="Q61" i="18"/>
  <c r="AL52" i="18"/>
  <c r="J251" i="18"/>
  <c r="D91" i="18"/>
  <c r="E104" i="18"/>
  <c r="I171" i="15684"/>
  <c r="L171" i="15684"/>
  <c r="I56" i="15684"/>
  <c r="F249" i="15684"/>
  <c r="C258" i="15684"/>
  <c r="F258" i="15684"/>
  <c r="J192" i="15684"/>
  <c r="L159" i="14"/>
  <c r="B142" i="15683"/>
  <c r="K142" i="15683"/>
  <c r="F48" i="15685"/>
  <c r="C57" i="15685"/>
  <c r="C250" i="15685"/>
  <c r="E102" i="15685"/>
  <c r="J150" i="18"/>
  <c r="E102" i="15684"/>
  <c r="W74" i="14"/>
  <c r="D14" i="15684"/>
  <c r="F173" i="15685"/>
  <c r="I173" i="15685"/>
  <c r="L173" i="15685"/>
  <c r="J132" i="15684"/>
  <c r="D58" i="15685"/>
  <c r="F104" i="15685"/>
  <c r="D251" i="15685"/>
  <c r="D82" i="15685"/>
  <c r="R73" i="15685"/>
  <c r="R74" i="15685"/>
  <c r="F133" i="18"/>
  <c r="K133" i="18"/>
  <c r="I178" i="18"/>
  <c r="L178" i="18"/>
  <c r="L249" i="15684"/>
  <c r="I89" i="15684"/>
  <c r="L147" i="14"/>
  <c r="B141" i="15683"/>
  <c r="K141" i="15683"/>
  <c r="D251" i="15684"/>
  <c r="D58" i="15684"/>
  <c r="F104" i="15684"/>
  <c r="E49" i="15684"/>
  <c r="K59" i="15684"/>
  <c r="K61" i="15684"/>
  <c r="N52" i="15684"/>
  <c r="N43" i="15684"/>
  <c r="J186" i="15684"/>
  <c r="C250" i="15684"/>
  <c r="F48" i="15684"/>
  <c r="C57" i="15684"/>
  <c r="J144" i="18"/>
  <c r="D187" i="18"/>
  <c r="P84" i="18"/>
  <c r="P85" i="18"/>
  <c r="E116" i="18"/>
  <c r="P73" i="18"/>
  <c r="P74" i="18"/>
  <c r="D145" i="18"/>
  <c r="E173" i="18"/>
  <c r="Q51" i="18"/>
  <c r="Q52" i="18"/>
  <c r="H116" i="18"/>
  <c r="Q40" i="18"/>
  <c r="Q41" i="18"/>
  <c r="E131" i="18"/>
  <c r="I144" i="15685"/>
  <c r="L144" i="15685"/>
  <c r="I250" i="15685"/>
  <c r="F81" i="15685"/>
  <c r="C90" i="15685"/>
  <c r="O52" i="15684"/>
  <c r="D116" i="15684"/>
  <c r="J116" i="15684"/>
  <c r="J191" i="18"/>
  <c r="F178" i="15685"/>
  <c r="J178" i="15685"/>
  <c r="I178" i="15685"/>
  <c r="L178" i="15685"/>
  <c r="H51" i="18"/>
  <c r="H52" i="18"/>
  <c r="F114" i="18"/>
  <c r="D171" i="18"/>
  <c r="H40" i="18"/>
  <c r="H41" i="18"/>
  <c r="D129" i="18"/>
  <c r="V51" i="15684"/>
  <c r="S52" i="15684"/>
  <c r="D117" i="15684"/>
  <c r="J117" i="15684"/>
  <c r="F134" i="18"/>
  <c r="J134" i="18"/>
  <c r="R84" i="15685"/>
  <c r="L93" i="15685"/>
  <c r="I172" i="18"/>
  <c r="L172" i="18"/>
  <c r="K185" i="15684"/>
  <c r="D102" i="15685"/>
  <c r="F56" i="15685"/>
  <c r="J189" i="15685"/>
  <c r="I130" i="15684"/>
  <c r="L130" i="15684"/>
  <c r="F145" i="15684"/>
  <c r="L150" i="14"/>
  <c r="C153" i="14"/>
  <c r="M61" i="18"/>
  <c r="J150" i="15685"/>
  <c r="R40" i="15685"/>
  <c r="R41" i="15685"/>
  <c r="J148" i="15684"/>
  <c r="I191" i="15684"/>
  <c r="L191" i="15684"/>
  <c r="K135" i="15685"/>
  <c r="F102" i="15685"/>
  <c r="F22" i="15683"/>
  <c r="H23" i="15683"/>
  <c r="R84" i="15684"/>
  <c r="L93" i="15684"/>
  <c r="Z85" i="15685"/>
  <c r="K145" i="15685"/>
  <c r="J83" i="15685"/>
  <c r="G85" i="15685"/>
  <c r="C114" i="15685"/>
  <c r="I114" i="15685"/>
  <c r="F176" i="15684"/>
  <c r="K176" i="15684"/>
  <c r="I176" i="15684"/>
  <c r="L176" i="15684"/>
  <c r="I191" i="15685"/>
  <c r="L191" i="15685"/>
  <c r="D14" i="18"/>
  <c r="K74" i="14"/>
  <c r="E49" i="18"/>
  <c r="D49" i="18"/>
  <c r="K75" i="14"/>
  <c r="I189" i="15684"/>
  <c r="L189" i="15684"/>
  <c r="I186" i="15684"/>
  <c r="L186" i="15684"/>
  <c r="P59" i="15685"/>
  <c r="P61" i="15685"/>
  <c r="AH52" i="15685"/>
  <c r="J192" i="18"/>
  <c r="I186" i="18"/>
  <c r="L186" i="18"/>
  <c r="O85" i="15684"/>
  <c r="C116" i="15684"/>
  <c r="I116" i="15684"/>
  <c r="E258" i="15684"/>
  <c r="K178" i="18"/>
  <c r="K192" i="18"/>
  <c r="P85" i="15685"/>
  <c r="E116" i="15685"/>
  <c r="F148" i="15685"/>
  <c r="I148" i="15685"/>
  <c r="L148" i="15685"/>
  <c r="AD84" i="15684"/>
  <c r="AA85" i="15684"/>
  <c r="C119" i="15684"/>
  <c r="I119" i="15684"/>
  <c r="W75" i="14"/>
  <c r="K190" i="15685"/>
  <c r="F191" i="18"/>
  <c r="K191" i="18"/>
  <c r="I191" i="18"/>
  <c r="L191" i="18"/>
  <c r="J258" i="15684"/>
  <c r="R51" i="15685"/>
  <c r="L60" i="15685"/>
  <c r="K92" i="15684"/>
  <c r="K94" i="15684"/>
  <c r="N85" i="15684"/>
  <c r="J148" i="15685"/>
  <c r="F48" i="18"/>
  <c r="C57" i="18"/>
  <c r="C250" i="18"/>
  <c r="P13" i="15684"/>
  <c r="Y13" i="15684"/>
  <c r="E71" i="15684"/>
  <c r="E83" i="15684"/>
  <c r="C71" i="15684"/>
  <c r="M13" i="15684"/>
  <c r="C38" i="15684"/>
  <c r="D38" i="15684"/>
  <c r="D71" i="15684"/>
  <c r="E38" i="15684"/>
  <c r="E50" i="15684"/>
  <c r="F70" i="15685"/>
  <c r="C82" i="15685"/>
  <c r="F188" i="15684"/>
  <c r="I188" i="15684"/>
  <c r="L188" i="15684"/>
  <c r="M92" i="15685"/>
  <c r="M94" i="15685"/>
  <c r="V85" i="15685"/>
  <c r="F175" i="18"/>
  <c r="I175" i="18"/>
  <c r="L175" i="18"/>
  <c r="K258" i="18"/>
  <c r="E91" i="15684"/>
  <c r="G104" i="15684"/>
  <c r="K251" i="15684"/>
  <c r="E187" i="18"/>
  <c r="Q84" i="18"/>
  <c r="Q85" i="18"/>
  <c r="G116" i="18"/>
  <c r="Q73" i="18"/>
  <c r="Q74" i="18"/>
  <c r="E145" i="18"/>
  <c r="I89" i="18"/>
  <c r="L249" i="18"/>
  <c r="J258" i="18"/>
  <c r="F192" i="15685"/>
  <c r="I192" i="15685"/>
  <c r="L192" i="15685"/>
  <c r="AL51" i="15685"/>
  <c r="AI52" i="15685"/>
  <c r="D121" i="15685"/>
  <c r="J121" i="15685"/>
  <c r="H84" i="18"/>
  <c r="H85" i="18"/>
  <c r="E114" i="18"/>
  <c r="D185" i="18"/>
  <c r="H73" i="18"/>
  <c r="H74" i="18"/>
  <c r="D143" i="18"/>
  <c r="F174" i="15684"/>
  <c r="I174" i="15684"/>
  <c r="L174" i="15684"/>
  <c r="J132" i="18"/>
  <c r="K132" i="18"/>
  <c r="E102" i="18"/>
  <c r="K173" i="15684"/>
  <c r="L178" i="14"/>
  <c r="B145" i="15683"/>
  <c r="K145" i="15683"/>
  <c r="J146" i="15684"/>
  <c r="K176" i="18"/>
  <c r="AD51" i="15684"/>
  <c r="AA52" i="15684"/>
  <c r="D119" i="15684"/>
  <c r="J119" i="15684"/>
  <c r="Y12" i="18"/>
  <c r="J173" i="15684"/>
  <c r="BG128" i="15683"/>
  <c r="AX127" i="15683"/>
  <c r="BG127" i="15683"/>
  <c r="AX135" i="15683"/>
  <c r="BG135" i="15683"/>
  <c r="K178" i="15685"/>
  <c r="K175" i="18"/>
  <c r="K188" i="18"/>
  <c r="K258" i="15684"/>
  <c r="F135" i="18"/>
  <c r="J135" i="18"/>
  <c r="F37" i="15685"/>
  <c r="C49" i="15685"/>
  <c r="K143" i="15685"/>
  <c r="F146" i="15684"/>
  <c r="I146" i="15684"/>
  <c r="L146" i="15684"/>
  <c r="F190" i="18"/>
  <c r="K190" i="18"/>
  <c r="I190" i="18"/>
  <c r="L190" i="18"/>
  <c r="Z51" i="18"/>
  <c r="W52" i="18"/>
  <c r="D118" i="18"/>
  <c r="J118" i="18"/>
  <c r="H15" i="15683"/>
  <c r="G102" i="18"/>
  <c r="D38" i="15685"/>
  <c r="D50" i="15685"/>
  <c r="P13" i="15685"/>
  <c r="Y13" i="15685"/>
  <c r="E71" i="15685"/>
  <c r="C71" i="15685"/>
  <c r="E38" i="15685"/>
  <c r="E50" i="15685"/>
  <c r="C38" i="15685"/>
  <c r="D71" i="15685"/>
  <c r="D83" i="15685"/>
  <c r="M13" i="15685"/>
  <c r="K135" i="18"/>
  <c r="G51" i="18"/>
  <c r="J39" i="18"/>
  <c r="J40" i="18"/>
  <c r="J41" i="18"/>
  <c r="C171" i="18"/>
  <c r="G40" i="18"/>
  <c r="G41" i="18"/>
  <c r="C129" i="18"/>
  <c r="F132" i="15684"/>
  <c r="K132" i="15684"/>
  <c r="I132" i="15684"/>
  <c r="L132" i="15684"/>
  <c r="K173" i="15685"/>
  <c r="J133" i="18"/>
  <c r="O61" i="15685"/>
  <c r="AZ131" i="14"/>
  <c r="BB131" i="14"/>
  <c r="BB134" i="14"/>
  <c r="G19" i="15683"/>
  <c r="G22" i="15683"/>
  <c r="AZ134" i="14"/>
  <c r="F29" i="15683"/>
  <c r="F131" i="15685"/>
  <c r="K131" i="15685"/>
  <c r="I131" i="15685"/>
  <c r="L131" i="15685"/>
  <c r="M92" i="15683"/>
  <c r="J188" i="15684"/>
  <c r="L91" i="18"/>
  <c r="Z73" i="18"/>
  <c r="Z74" i="18"/>
  <c r="W74" i="18"/>
  <c r="C147" i="18"/>
  <c r="K130" i="15685"/>
  <c r="J130" i="15685"/>
  <c r="I188" i="18"/>
  <c r="L188" i="18"/>
  <c r="K251" i="18"/>
  <c r="E91" i="18"/>
  <c r="G104" i="18"/>
  <c r="E38" i="18"/>
  <c r="E50" i="18"/>
  <c r="C38" i="18"/>
  <c r="D71" i="18"/>
  <c r="D83" i="18"/>
  <c r="M13" i="18"/>
  <c r="P13" i="18"/>
  <c r="Y13" i="18"/>
  <c r="E71" i="18"/>
  <c r="E83" i="18"/>
  <c r="C71" i="18"/>
  <c r="D38" i="18"/>
  <c r="D50" i="18"/>
  <c r="D15" i="18"/>
  <c r="H102" i="15684"/>
  <c r="K146" i="15684"/>
  <c r="F190" i="15684"/>
  <c r="J190" i="15684"/>
  <c r="I190" i="15684"/>
  <c r="L190" i="15684"/>
  <c r="N85" i="15685"/>
  <c r="Q92" i="15684"/>
  <c r="Q94" i="15684"/>
  <c r="P92" i="15684"/>
  <c r="P94" i="15684"/>
  <c r="AL85" i="15684"/>
  <c r="F81" i="15684"/>
  <c r="I250" i="15684"/>
  <c r="C90" i="15684"/>
  <c r="I173" i="15684"/>
  <c r="L173" i="15684"/>
  <c r="F173" i="15684"/>
  <c r="H102" i="15685"/>
  <c r="I192" i="15684"/>
  <c r="L192" i="15684"/>
  <c r="K144" i="15685"/>
  <c r="K136" i="18"/>
  <c r="F177" i="18"/>
  <c r="I177" i="18"/>
  <c r="L177" i="18"/>
  <c r="J118" i="15684"/>
  <c r="E91" i="15685"/>
  <c r="G104" i="15685"/>
  <c r="K251" i="15685"/>
  <c r="L58" i="18"/>
  <c r="R83" i="15685"/>
  <c r="O85" i="15685"/>
  <c r="C116" i="15685"/>
  <c r="V84" i="15684"/>
  <c r="S85" i="15684"/>
  <c r="C117" i="15684"/>
  <c r="I117" i="15684"/>
  <c r="AD84" i="18"/>
  <c r="AA85" i="18"/>
  <c r="C119" i="18"/>
  <c r="I119" i="18"/>
  <c r="N92" i="15684"/>
  <c r="N94" i="15684"/>
  <c r="Z85" i="15684"/>
  <c r="I258" i="15684"/>
  <c r="L258" i="15684"/>
  <c r="F70" i="15684"/>
  <c r="C82" i="15684"/>
  <c r="D91" i="15684"/>
  <c r="E104" i="15684"/>
  <c r="J251" i="15684"/>
  <c r="I89" i="15685"/>
  <c r="L249" i="15685"/>
  <c r="J258" i="15685"/>
  <c r="C187" i="18"/>
  <c r="O84" i="18"/>
  <c r="R72" i="18"/>
  <c r="R73" i="18"/>
  <c r="R74" i="18"/>
  <c r="O73" i="18"/>
  <c r="O74" i="18"/>
  <c r="C145" i="18"/>
  <c r="R39" i="18"/>
  <c r="R40" i="18"/>
  <c r="R41" i="18"/>
  <c r="C173" i="18"/>
  <c r="O51" i="18"/>
  <c r="O40" i="18"/>
  <c r="O41" i="18"/>
  <c r="C131" i="18"/>
  <c r="AX111" i="15683"/>
  <c r="BG111" i="15683"/>
  <c r="AX103" i="15683"/>
  <c r="BG103" i="15683"/>
  <c r="BG104" i="15683"/>
  <c r="C102" i="18"/>
  <c r="F89" i="18"/>
  <c r="F150" i="15685"/>
  <c r="I150" i="15685"/>
  <c r="L150" i="15685"/>
  <c r="K187" i="15684"/>
  <c r="F136" i="15685"/>
  <c r="J136" i="15685"/>
  <c r="J129" i="15684"/>
  <c r="I129" i="15684"/>
  <c r="L129" i="15684"/>
  <c r="E185" i="18"/>
  <c r="I84" i="18"/>
  <c r="I85" i="18"/>
  <c r="G114" i="18"/>
  <c r="I73" i="18"/>
  <c r="I74" i="18"/>
  <c r="E143" i="18"/>
  <c r="D92" i="15683"/>
  <c r="J176" i="18"/>
  <c r="F176" i="18"/>
  <c r="I176" i="18"/>
  <c r="L176" i="18"/>
  <c r="J175" i="18"/>
  <c r="Q59" i="15684"/>
  <c r="Q61" i="15684"/>
  <c r="AL52" i="15684"/>
  <c r="I56" i="15685"/>
  <c r="F249" i="15685"/>
  <c r="D258" i="15685"/>
  <c r="C90" i="18"/>
  <c r="F81" i="18"/>
  <c r="I250" i="18"/>
  <c r="V52" i="18"/>
  <c r="V43" i="18"/>
  <c r="J177" i="18"/>
  <c r="R50" i="15685"/>
  <c r="O52" i="15685"/>
  <c r="D116" i="15685"/>
  <c r="J116" i="15685"/>
  <c r="J50" i="15685"/>
  <c r="G52" i="15685"/>
  <c r="D114" i="15685"/>
  <c r="J114" i="15685"/>
  <c r="F102" i="15684"/>
  <c r="L184" i="14"/>
  <c r="B146" i="15683"/>
  <c r="K146" i="15683"/>
  <c r="E85" i="15683"/>
  <c r="E92" i="15683"/>
  <c r="E38" i="15683"/>
  <c r="E62" i="15683"/>
  <c r="G29" i="15683"/>
  <c r="K129" i="15684"/>
  <c r="K134" i="18"/>
  <c r="F134" i="15684"/>
  <c r="I134" i="15684"/>
  <c r="L134" i="15684"/>
  <c r="J173" i="15685"/>
  <c r="G14" i="15683"/>
  <c r="H11" i="15683"/>
  <c r="H14" i="15683"/>
  <c r="F189" i="18"/>
  <c r="J189" i="18"/>
  <c r="F37" i="18"/>
  <c r="C49" i="18"/>
  <c r="W38" i="15683"/>
  <c r="W62" i="15683"/>
  <c r="W85" i="15683"/>
  <c r="W92" i="15683"/>
  <c r="J120" i="15685"/>
  <c r="F56" i="15684"/>
  <c r="D102" i="15684"/>
  <c r="J145" i="15685"/>
  <c r="K188" i="15684"/>
  <c r="D258" i="18"/>
  <c r="AA74" i="15684"/>
  <c r="C148" i="15684"/>
  <c r="AD73" i="15684"/>
  <c r="AD74" i="15684"/>
  <c r="N85" i="15683"/>
  <c r="N92" i="15683"/>
  <c r="N38" i="15683"/>
  <c r="N62" i="15683"/>
  <c r="K94" i="15685"/>
  <c r="AH84" i="18"/>
  <c r="AH85" i="18"/>
  <c r="AE85" i="18"/>
  <c r="C120" i="18"/>
  <c r="I120" i="18"/>
  <c r="H102" i="18"/>
  <c r="E258" i="15685"/>
  <c r="I115" i="15684"/>
  <c r="I136" i="18"/>
  <c r="L136" i="18"/>
  <c r="J143" i="15684"/>
  <c r="G102" i="15684"/>
  <c r="AH51" i="18"/>
  <c r="AE52" i="18"/>
  <c r="D120" i="18"/>
  <c r="J120" i="18"/>
  <c r="N59" i="15684"/>
  <c r="N61" i="15684"/>
  <c r="Z52" i="15684"/>
  <c r="Z43" i="15684"/>
  <c r="G62" i="15683"/>
  <c r="I21" i="15683"/>
  <c r="G38" i="15683"/>
  <c r="H29" i="15683"/>
  <c r="H38" i="15683"/>
  <c r="L59" i="15685"/>
  <c r="L61" i="15685"/>
  <c r="R52" i="15685"/>
  <c r="R43" i="15685"/>
  <c r="F145" i="18"/>
  <c r="J145" i="18"/>
  <c r="F129" i="18"/>
  <c r="K129" i="18"/>
  <c r="E83" i="15685"/>
  <c r="C258" i="15685"/>
  <c r="F258" i="15685"/>
  <c r="K187" i="18"/>
  <c r="D83" i="15684"/>
  <c r="J102" i="15685"/>
  <c r="M60" i="15684"/>
  <c r="M61" i="15684"/>
  <c r="V52" i="15684"/>
  <c r="V43" i="15684"/>
  <c r="I259" i="15685"/>
  <c r="L259" i="15685"/>
  <c r="E251" i="15684"/>
  <c r="E58" i="15684"/>
  <c r="J174" i="15684"/>
  <c r="D103" i="15685"/>
  <c r="J103" i="15685"/>
  <c r="F57" i="15685"/>
  <c r="X38" i="15683"/>
  <c r="X62" i="15683"/>
  <c r="Y62" i="15683"/>
  <c r="X85" i="15683"/>
  <c r="X92" i="15683"/>
  <c r="Y29" i="15683"/>
  <c r="C91" i="18"/>
  <c r="I251" i="18"/>
  <c r="F82" i="18"/>
  <c r="F143" i="18"/>
  <c r="I143" i="18"/>
  <c r="L143" i="18"/>
  <c r="C58" i="18"/>
  <c r="F49" i="18"/>
  <c r="C251" i="18"/>
  <c r="J59" i="15685"/>
  <c r="J61" i="15685"/>
  <c r="J52" i="15685"/>
  <c r="J43" i="15685"/>
  <c r="I90" i="18"/>
  <c r="R90" i="18"/>
  <c r="L250" i="18"/>
  <c r="K185" i="18"/>
  <c r="I102" i="18"/>
  <c r="R51" i="18"/>
  <c r="O52" i="18"/>
  <c r="D116" i="18"/>
  <c r="J116" i="18"/>
  <c r="K187" i="15685"/>
  <c r="M93" i="15684"/>
  <c r="M94" i="15684"/>
  <c r="V85" i="15684"/>
  <c r="D252" i="18"/>
  <c r="D59" i="18"/>
  <c r="F105" i="18"/>
  <c r="I258" i="15685"/>
  <c r="L258" i="15685"/>
  <c r="I135" i="18"/>
  <c r="L135" i="18"/>
  <c r="J131" i="15685"/>
  <c r="J187" i="15685"/>
  <c r="D50" i="15684"/>
  <c r="D40" i="15684"/>
  <c r="D41" i="15684"/>
  <c r="D128" i="15684"/>
  <c r="F57" i="18"/>
  <c r="D103" i="18"/>
  <c r="J103" i="18"/>
  <c r="K136" i="15685"/>
  <c r="D39" i="18"/>
  <c r="P14" i="18"/>
  <c r="Y14" i="18"/>
  <c r="E39" i="18"/>
  <c r="C39" i="18"/>
  <c r="D72" i="18"/>
  <c r="M14" i="18"/>
  <c r="M15" i="18"/>
  <c r="E72" i="18"/>
  <c r="C72" i="18"/>
  <c r="J92" i="15685"/>
  <c r="J94" i="15685"/>
  <c r="J85" i="15685"/>
  <c r="J145" i="15684"/>
  <c r="K145" i="15684"/>
  <c r="F57" i="15684"/>
  <c r="D103" i="15684"/>
  <c r="J103" i="15684"/>
  <c r="R89" i="15684"/>
  <c r="J129" i="15685"/>
  <c r="P93" i="15685"/>
  <c r="P94" i="15685"/>
  <c r="Q93" i="15685"/>
  <c r="Q94" i="15685"/>
  <c r="AL85" i="15685"/>
  <c r="K129" i="15685"/>
  <c r="J192" i="15685"/>
  <c r="F185" i="18"/>
  <c r="I185" i="18"/>
  <c r="L185" i="18"/>
  <c r="I131" i="15684"/>
  <c r="L131" i="15684"/>
  <c r="I102" i="15684"/>
  <c r="F148" i="18"/>
  <c r="J102" i="15684"/>
  <c r="K177" i="18"/>
  <c r="F173" i="18"/>
  <c r="J173" i="18"/>
  <c r="I116" i="15685"/>
  <c r="I259" i="15684"/>
  <c r="L259" i="15684"/>
  <c r="F71" i="18"/>
  <c r="C83" i="18"/>
  <c r="J252" i="18"/>
  <c r="D92" i="18"/>
  <c r="I147" i="18"/>
  <c r="L147" i="18"/>
  <c r="F147" i="18"/>
  <c r="F38" i="15683"/>
  <c r="F62" i="15683"/>
  <c r="F85" i="15683"/>
  <c r="E59" i="15685"/>
  <c r="H105" i="15685"/>
  <c r="E252" i="15685"/>
  <c r="D252" i="15685"/>
  <c r="D59" i="15685"/>
  <c r="C58" i="15685"/>
  <c r="C251" i="15685"/>
  <c r="F49" i="15685"/>
  <c r="E258" i="18"/>
  <c r="O60" i="15684"/>
  <c r="O61" i="15684"/>
  <c r="AD52" i="15684"/>
  <c r="D258" i="15684"/>
  <c r="J143" i="18"/>
  <c r="Q60" i="15685"/>
  <c r="Q61" i="15685"/>
  <c r="AL52" i="15685"/>
  <c r="K145" i="18"/>
  <c r="F38" i="15684"/>
  <c r="C50" i="15684"/>
  <c r="F250" i="18"/>
  <c r="I57" i="18"/>
  <c r="R57" i="18"/>
  <c r="J134" i="15684"/>
  <c r="E40" i="18"/>
  <c r="E41" i="18"/>
  <c r="E128" i="18"/>
  <c r="K134" i="15684"/>
  <c r="I145" i="15684"/>
  <c r="L145" i="15684"/>
  <c r="I134" i="18"/>
  <c r="L134" i="18"/>
  <c r="F90" i="15685"/>
  <c r="C103" i="15685"/>
  <c r="I103" i="15685"/>
  <c r="K131" i="18"/>
  <c r="I57" i="15684"/>
  <c r="R57" i="15684"/>
  <c r="F250" i="15684"/>
  <c r="I133" i="18"/>
  <c r="L133" i="18"/>
  <c r="R56" i="15684"/>
  <c r="K192" i="15685"/>
  <c r="R56" i="18"/>
  <c r="K131" i="15684"/>
  <c r="K258" i="15685"/>
  <c r="I258" i="18"/>
  <c r="L258" i="18"/>
  <c r="I20" i="15683"/>
  <c r="AJ75" i="14"/>
  <c r="I149" i="18"/>
  <c r="L149" i="18"/>
  <c r="F149" i="18"/>
  <c r="R85" i="15684"/>
  <c r="C73" i="18"/>
  <c r="C74" i="18"/>
  <c r="C142" i="18"/>
  <c r="N93" i="18"/>
  <c r="N94" i="18"/>
  <c r="Z85" i="18"/>
  <c r="J102" i="18"/>
  <c r="J190" i="18"/>
  <c r="O60" i="18"/>
  <c r="O61" i="18"/>
  <c r="AD52" i="18"/>
  <c r="P60" i="18"/>
  <c r="P61" i="18"/>
  <c r="AH52" i="18"/>
  <c r="F131" i="18"/>
  <c r="I131" i="18"/>
  <c r="L131" i="18"/>
  <c r="E59" i="18"/>
  <c r="H105" i="18"/>
  <c r="E252" i="18"/>
  <c r="J252" i="15685"/>
  <c r="D92" i="15685"/>
  <c r="E105" i="15685"/>
  <c r="K189" i="18"/>
  <c r="C83" i="15684"/>
  <c r="F71" i="15684"/>
  <c r="C73" i="15684"/>
  <c r="C74" i="15684"/>
  <c r="C142" i="15684"/>
  <c r="J251" i="15685"/>
  <c r="D91" i="15685"/>
  <c r="E72" i="15684"/>
  <c r="D72" i="15684"/>
  <c r="C72" i="15684"/>
  <c r="M14" i="15684"/>
  <c r="M15" i="15684"/>
  <c r="P14" i="15684"/>
  <c r="Y14" i="15684"/>
  <c r="D39" i="15684"/>
  <c r="E39" i="15684"/>
  <c r="C39" i="15684"/>
  <c r="D15" i="15684"/>
  <c r="K174" i="15684"/>
  <c r="R56" i="15685"/>
  <c r="C103" i="15684"/>
  <c r="I103" i="15684"/>
  <c r="F90" i="15684"/>
  <c r="F171" i="18"/>
  <c r="J171" i="18"/>
  <c r="F38" i="15685"/>
  <c r="C50" i="15685"/>
  <c r="C40" i="15685"/>
  <c r="C41" i="15685"/>
  <c r="C128" i="15685"/>
  <c r="C91" i="15685"/>
  <c r="F82" i="15685"/>
  <c r="I251" i="15685"/>
  <c r="E92" i="15684"/>
  <c r="K252" i="15684"/>
  <c r="O93" i="15684"/>
  <c r="O94" i="15684"/>
  <c r="AD85" i="15684"/>
  <c r="D251" i="18"/>
  <c r="D58" i="18"/>
  <c r="H19" i="15683"/>
  <c r="F250" i="15685"/>
  <c r="I57" i="15685"/>
  <c r="R57" i="15685"/>
  <c r="O38" i="15683"/>
  <c r="O62" i="15683"/>
  <c r="P62" i="15683"/>
  <c r="O85" i="15683"/>
  <c r="E39" i="15685"/>
  <c r="C39" i="15685"/>
  <c r="D72" i="15685"/>
  <c r="D73" i="15685"/>
  <c r="D74" i="15685"/>
  <c r="D142" i="15685"/>
  <c r="D39" i="15685"/>
  <c r="M14" i="15685"/>
  <c r="M15" i="15685"/>
  <c r="E72" i="15685"/>
  <c r="C72" i="15685"/>
  <c r="P14" i="15685"/>
  <c r="Y14" i="15685"/>
  <c r="D15" i="15685"/>
  <c r="J149" i="15684"/>
  <c r="I149" i="15684"/>
  <c r="L149" i="15684"/>
  <c r="K147" i="15684"/>
  <c r="J147" i="15684"/>
  <c r="K149" i="15684"/>
  <c r="F90" i="18"/>
  <c r="C103" i="18"/>
  <c r="I103" i="18"/>
  <c r="I136" i="15685"/>
  <c r="L136" i="15685"/>
  <c r="R84" i="18"/>
  <c r="O85" i="18"/>
  <c r="C116" i="18"/>
  <c r="I116" i="18"/>
  <c r="F82" i="15684"/>
  <c r="C91" i="15684"/>
  <c r="I251" i="15684"/>
  <c r="P29" i="15683"/>
  <c r="F148" i="15684"/>
  <c r="I148" i="15684"/>
  <c r="L148" i="15684"/>
  <c r="I189" i="18"/>
  <c r="L189" i="18"/>
  <c r="K143" i="18"/>
  <c r="J187" i="15684"/>
  <c r="I187" i="18"/>
  <c r="L187" i="18"/>
  <c r="F187" i="18"/>
  <c r="R89" i="15685"/>
  <c r="D40" i="15685"/>
  <c r="D41" i="15685"/>
  <c r="D128" i="15685"/>
  <c r="O93" i="18"/>
  <c r="O94" i="18"/>
  <c r="AD85" i="18"/>
  <c r="L92" i="15685"/>
  <c r="L94" i="15685"/>
  <c r="R85" i="15685"/>
  <c r="I90" i="15684"/>
  <c r="R90" i="15684"/>
  <c r="L250" i="15684"/>
  <c r="J176" i="15684"/>
  <c r="K252" i="18"/>
  <c r="E92" i="18"/>
  <c r="C50" i="18"/>
  <c r="F38" i="18"/>
  <c r="C40" i="18"/>
  <c r="C41" i="18"/>
  <c r="C128" i="18"/>
  <c r="J51" i="18"/>
  <c r="G52" i="18"/>
  <c r="D114" i="18"/>
  <c r="J114" i="18"/>
  <c r="C83" i="15685"/>
  <c r="F71" i="15685"/>
  <c r="N60" i="18"/>
  <c r="N61" i="18"/>
  <c r="Z52" i="18"/>
  <c r="Z43" i="18"/>
  <c r="J185" i="18"/>
  <c r="R89" i="18"/>
  <c r="E252" i="15684"/>
  <c r="E59" i="15684"/>
  <c r="H105" i="15684"/>
  <c r="E58" i="18"/>
  <c r="E251" i="18"/>
  <c r="B139" i="15683"/>
  <c r="L153" i="14"/>
  <c r="M185" i="14"/>
  <c r="L250" i="15685"/>
  <c r="I90" i="15685"/>
  <c r="R90" i="15685"/>
  <c r="J187" i="18"/>
  <c r="C259" i="15684"/>
  <c r="F259" i="15684"/>
  <c r="E40" i="15684"/>
  <c r="E41" i="15684"/>
  <c r="E128" i="15684"/>
  <c r="K148" i="15684"/>
  <c r="C259" i="15685"/>
  <c r="F259" i="15685"/>
  <c r="J131" i="18"/>
  <c r="C58" i="15684"/>
  <c r="C251" i="15684"/>
  <c r="F49" i="15684"/>
  <c r="L94" i="15684"/>
  <c r="P15" i="15684"/>
  <c r="J84" i="18"/>
  <c r="G85" i="18"/>
  <c r="C114" i="18"/>
  <c r="I114" i="18"/>
  <c r="I102" i="15685"/>
  <c r="D151" i="15685"/>
  <c r="C85" i="15685"/>
  <c r="F128" i="15685"/>
  <c r="F137" i="15685"/>
  <c r="C137" i="15685"/>
  <c r="C170" i="15684"/>
  <c r="F39" i="15684"/>
  <c r="F40" i="15684"/>
  <c r="F41" i="15684"/>
  <c r="C51" i="15684"/>
  <c r="D259" i="18"/>
  <c r="E259" i="18"/>
  <c r="F83" i="18"/>
  <c r="I252" i="18"/>
  <c r="C92" i="18"/>
  <c r="F91" i="18"/>
  <c r="C104" i="18"/>
  <c r="I104" i="18"/>
  <c r="Y15" i="15684"/>
  <c r="K139" i="15683"/>
  <c r="B147" i="15683"/>
  <c r="J259" i="15684"/>
  <c r="K259" i="15684"/>
  <c r="P38" i="15683"/>
  <c r="Q29" i="15683"/>
  <c r="Q38" i="15683"/>
  <c r="L93" i="18"/>
  <c r="L94" i="18"/>
  <c r="R85" i="18"/>
  <c r="E184" i="15685"/>
  <c r="E84" i="15685"/>
  <c r="E85" i="15685"/>
  <c r="F104" i="18"/>
  <c r="L251" i="15685"/>
  <c r="K260" i="15685"/>
  <c r="I91" i="15685"/>
  <c r="R91" i="15685"/>
  <c r="C59" i="15685"/>
  <c r="C252" i="15685"/>
  <c r="F50" i="15685"/>
  <c r="E51" i="15684"/>
  <c r="E170" i="15684"/>
  <c r="E104" i="15685"/>
  <c r="D104" i="15685"/>
  <c r="F58" i="15685"/>
  <c r="F92" i="15683"/>
  <c r="G85" i="15683"/>
  <c r="G92" i="15683"/>
  <c r="D51" i="18"/>
  <c r="D170" i="18"/>
  <c r="D40" i="18"/>
  <c r="D41" i="18"/>
  <c r="D128" i="18"/>
  <c r="D137" i="15684"/>
  <c r="P15" i="18"/>
  <c r="K259" i="18"/>
  <c r="J259" i="18"/>
  <c r="C259" i="18"/>
  <c r="F259" i="18"/>
  <c r="I129" i="18"/>
  <c r="L129" i="18"/>
  <c r="F58" i="15684"/>
  <c r="D104" i="15684"/>
  <c r="E260" i="18"/>
  <c r="C137" i="18"/>
  <c r="F128" i="18"/>
  <c r="F137" i="18"/>
  <c r="D137" i="15685"/>
  <c r="L251" i="15684"/>
  <c r="I91" i="15684"/>
  <c r="R91" i="15684"/>
  <c r="D170" i="15685"/>
  <c r="D51" i="15685"/>
  <c r="O92" i="15683"/>
  <c r="P85" i="15683"/>
  <c r="P92" i="15683"/>
  <c r="E259" i="15685"/>
  <c r="D259" i="15685"/>
  <c r="I19" i="15683"/>
  <c r="H22" i="15683"/>
  <c r="I22" i="15683"/>
  <c r="P15" i="15685"/>
  <c r="I171" i="18"/>
  <c r="L171" i="18"/>
  <c r="E84" i="15684"/>
  <c r="E184" i="15684"/>
  <c r="E73" i="15684"/>
  <c r="E74" i="15684"/>
  <c r="E142" i="15684"/>
  <c r="K173" i="18"/>
  <c r="C151" i="18"/>
  <c r="F142" i="18"/>
  <c r="F151" i="18"/>
  <c r="J129" i="18"/>
  <c r="Y85" i="15683"/>
  <c r="Y92" i="15683"/>
  <c r="F251" i="15685"/>
  <c r="I58" i="15685"/>
  <c r="F105" i="15685"/>
  <c r="J147" i="18"/>
  <c r="J149" i="18"/>
  <c r="K149" i="18"/>
  <c r="K147" i="18"/>
  <c r="J148" i="18"/>
  <c r="K148" i="18"/>
  <c r="E84" i="18"/>
  <c r="E184" i="18"/>
  <c r="E73" i="18"/>
  <c r="E74" i="18"/>
  <c r="E142" i="18"/>
  <c r="E51" i="18"/>
  <c r="E170" i="18"/>
  <c r="I58" i="18"/>
  <c r="F251" i="18"/>
  <c r="Y38" i="15683"/>
  <c r="Z29" i="15683"/>
  <c r="Z38" i="15683"/>
  <c r="E260" i="15684"/>
  <c r="J252" i="15684"/>
  <c r="D92" i="15684"/>
  <c r="K252" i="15685"/>
  <c r="E92" i="15685"/>
  <c r="I145" i="18"/>
  <c r="L145" i="18"/>
  <c r="I259" i="18"/>
  <c r="L259" i="18"/>
  <c r="G39" i="15683"/>
  <c r="H36" i="15683"/>
  <c r="H34" i="15683"/>
  <c r="H32" i="15683"/>
  <c r="H31" i="15683"/>
  <c r="H30" i="15683"/>
  <c r="H35" i="15683"/>
  <c r="H37" i="15683"/>
  <c r="H33" i="15683"/>
  <c r="H104" i="18"/>
  <c r="F83" i="15685"/>
  <c r="I252" i="15685"/>
  <c r="C92" i="15685"/>
  <c r="F72" i="15685"/>
  <c r="F73" i="15685"/>
  <c r="F74" i="15685"/>
  <c r="C184" i="15685"/>
  <c r="C84" i="15685"/>
  <c r="C73" i="15685"/>
  <c r="C74" i="15685"/>
  <c r="C142" i="15685"/>
  <c r="D84" i="15685"/>
  <c r="D184" i="15685"/>
  <c r="I260" i="15685"/>
  <c r="L260" i="15685"/>
  <c r="C151" i="15684"/>
  <c r="K171" i="18"/>
  <c r="F58" i="18"/>
  <c r="D104" i="18"/>
  <c r="I58" i="15684"/>
  <c r="F251" i="15684"/>
  <c r="D260" i="15684"/>
  <c r="E137" i="15684"/>
  <c r="J259" i="15685"/>
  <c r="K259" i="15685"/>
  <c r="C59" i="18"/>
  <c r="F50" i="18"/>
  <c r="C252" i="18"/>
  <c r="C51" i="15685"/>
  <c r="C170" i="15685"/>
  <c r="F39" i="15685"/>
  <c r="F40" i="15685"/>
  <c r="F41" i="15685"/>
  <c r="C84" i="15684"/>
  <c r="F72" i="15684"/>
  <c r="F73" i="15684"/>
  <c r="F74" i="15684"/>
  <c r="C184" i="15684"/>
  <c r="C252" i="15684"/>
  <c r="C59" i="15684"/>
  <c r="F50" i="15684"/>
  <c r="F73" i="18"/>
  <c r="F74" i="18"/>
  <c r="I173" i="18"/>
  <c r="L173" i="18"/>
  <c r="D84" i="18"/>
  <c r="D184" i="18"/>
  <c r="D73" i="18"/>
  <c r="D74" i="18"/>
  <c r="D142" i="18"/>
  <c r="L60" i="18"/>
  <c r="L61" i="18"/>
  <c r="R52" i="18"/>
  <c r="R43" i="18"/>
  <c r="C52" i="18"/>
  <c r="J93" i="18"/>
  <c r="J94" i="18"/>
  <c r="J85" i="18"/>
  <c r="J60" i="18"/>
  <c r="J61" i="18"/>
  <c r="J52" i="18"/>
  <c r="J43" i="18"/>
  <c r="G105" i="18"/>
  <c r="C104" i="15684"/>
  <c r="F91" i="15684"/>
  <c r="E170" i="15685"/>
  <c r="E51" i="15685"/>
  <c r="E40" i="15685"/>
  <c r="E41" i="15685"/>
  <c r="E128" i="15685"/>
  <c r="D260" i="18"/>
  <c r="G105" i="15684"/>
  <c r="C104" i="15685"/>
  <c r="I104" i="15685"/>
  <c r="F91" i="15685"/>
  <c r="D170" i="15684"/>
  <c r="D51" i="15684"/>
  <c r="D84" i="15684"/>
  <c r="D85" i="15684"/>
  <c r="D184" i="15684"/>
  <c r="I252" i="15684"/>
  <c r="C92" i="15684"/>
  <c r="F83" i="15684"/>
  <c r="C40" i="15684"/>
  <c r="C41" i="15684"/>
  <c r="C128" i="15684"/>
  <c r="D259" i="15684"/>
  <c r="E259" i="15684"/>
  <c r="E137" i="18"/>
  <c r="K128" i="18"/>
  <c r="E220" i="18"/>
  <c r="C52" i="15685"/>
  <c r="E105" i="18"/>
  <c r="I148" i="18"/>
  <c r="L148" i="18"/>
  <c r="C84" i="18"/>
  <c r="C85" i="18"/>
  <c r="C184" i="18"/>
  <c r="F72" i="18"/>
  <c r="C51" i="18"/>
  <c r="C170" i="18"/>
  <c r="F39" i="18"/>
  <c r="F40" i="18"/>
  <c r="F41" i="18"/>
  <c r="D252" i="15684"/>
  <c r="D59" i="15684"/>
  <c r="D52" i="15684"/>
  <c r="C260" i="18"/>
  <c r="F260" i="18"/>
  <c r="I91" i="18"/>
  <c r="L251" i="18"/>
  <c r="H104" i="15684"/>
  <c r="D73" i="15684"/>
  <c r="D74" i="15684"/>
  <c r="D142" i="15684"/>
  <c r="E73" i="15685"/>
  <c r="E74" i="15685"/>
  <c r="E142" i="15685"/>
  <c r="C61" i="15684"/>
  <c r="J254" i="15684"/>
  <c r="E113" i="15684"/>
  <c r="E122" i="15684"/>
  <c r="I254" i="18"/>
  <c r="C113" i="18"/>
  <c r="G113" i="15685"/>
  <c r="G122" i="15685"/>
  <c r="K254" i="15685"/>
  <c r="F170" i="18"/>
  <c r="F179" i="18"/>
  <c r="C179" i="18"/>
  <c r="I170" i="18"/>
  <c r="L170" i="18"/>
  <c r="C105" i="15684"/>
  <c r="I105" i="15684"/>
  <c r="F92" i="15684"/>
  <c r="C254" i="18"/>
  <c r="D113" i="18"/>
  <c r="F252" i="15684"/>
  <c r="E261" i="15684"/>
  <c r="I59" i="15684"/>
  <c r="R59" i="15684"/>
  <c r="I184" i="15684"/>
  <c r="C193" i="15684"/>
  <c r="C194" i="15684"/>
  <c r="F194" i="15684"/>
  <c r="F184" i="15684"/>
  <c r="F193" i="15684"/>
  <c r="C151" i="15685"/>
  <c r="F142" i="15685"/>
  <c r="I142" i="15685"/>
  <c r="K253" i="18"/>
  <c r="E93" i="18"/>
  <c r="E85" i="18"/>
  <c r="E93" i="15684"/>
  <c r="K253" i="15684"/>
  <c r="E85" i="15684"/>
  <c r="J260" i="15684"/>
  <c r="K260" i="15684"/>
  <c r="W16" i="15684"/>
  <c r="R16" i="15684"/>
  <c r="U16" i="15684"/>
  <c r="Q16" i="15684"/>
  <c r="X16" i="15684"/>
  <c r="S16" i="15684"/>
  <c r="V16" i="15684"/>
  <c r="T16" i="15684"/>
  <c r="F105" i="15684"/>
  <c r="E138" i="18"/>
  <c r="J253" i="18"/>
  <c r="D93" i="18"/>
  <c r="D85" i="18"/>
  <c r="C93" i="15685"/>
  <c r="F84" i="15685"/>
  <c r="I253" i="15685"/>
  <c r="D60" i="15685"/>
  <c r="D253" i="15685"/>
  <c r="D52" i="15685"/>
  <c r="J128" i="15685"/>
  <c r="D220" i="15685"/>
  <c r="D253" i="18"/>
  <c r="D60" i="18"/>
  <c r="D52" i="18"/>
  <c r="E193" i="15685"/>
  <c r="K184" i="15685"/>
  <c r="K193" i="15685"/>
  <c r="K147" i="15683"/>
  <c r="L139" i="15683"/>
  <c r="L148" i="15683"/>
  <c r="F170" i="15684"/>
  <c r="F179" i="15684"/>
  <c r="C179" i="15684"/>
  <c r="D151" i="15684"/>
  <c r="J260" i="18"/>
  <c r="K260" i="18"/>
  <c r="D261" i="15684"/>
  <c r="J260" i="15685"/>
  <c r="D179" i="15684"/>
  <c r="E60" i="15685"/>
  <c r="E253" i="15685"/>
  <c r="E52" i="15685"/>
  <c r="I104" i="15684"/>
  <c r="C260" i="15684"/>
  <c r="F260" i="15684"/>
  <c r="C261" i="15684"/>
  <c r="F261" i="15684"/>
  <c r="I253" i="15684"/>
  <c r="F84" i="15684"/>
  <c r="C93" i="15684"/>
  <c r="C85" i="15684"/>
  <c r="C253" i="15685"/>
  <c r="C60" i="15685"/>
  <c r="F51" i="15685"/>
  <c r="F252" i="18"/>
  <c r="C261" i="18"/>
  <c r="F261" i="18"/>
  <c r="I59" i="18"/>
  <c r="R59" i="18"/>
  <c r="R58" i="15684"/>
  <c r="F142" i="15684"/>
  <c r="D193" i="15685"/>
  <c r="J184" i="15685"/>
  <c r="J193" i="15685"/>
  <c r="C193" i="15685"/>
  <c r="C194" i="15685"/>
  <c r="F194" i="15685"/>
  <c r="F184" i="15685"/>
  <c r="F193" i="15685"/>
  <c r="G105" i="15685"/>
  <c r="G107" i="15685"/>
  <c r="Z36" i="15683"/>
  <c r="Z30" i="15683"/>
  <c r="Z35" i="15683"/>
  <c r="Z37" i="15683"/>
  <c r="Z33" i="15683"/>
  <c r="Z32" i="15683"/>
  <c r="Z31" i="15683"/>
  <c r="Z34" i="15683"/>
  <c r="Y39" i="15683"/>
  <c r="R58" i="18"/>
  <c r="E151" i="18"/>
  <c r="E152" i="18"/>
  <c r="K142" i="18"/>
  <c r="E221" i="18"/>
  <c r="R58" i="15685"/>
  <c r="I142" i="18"/>
  <c r="E151" i="15684"/>
  <c r="K142" i="15684"/>
  <c r="E221" i="15684"/>
  <c r="P16" i="15685"/>
  <c r="Y15" i="15685"/>
  <c r="D179" i="15685"/>
  <c r="D180" i="15685"/>
  <c r="J170" i="15685"/>
  <c r="D138" i="15685"/>
  <c r="I128" i="18"/>
  <c r="E179" i="15684"/>
  <c r="F59" i="15685"/>
  <c r="D105" i="15685"/>
  <c r="J105" i="15685"/>
  <c r="I92" i="18"/>
  <c r="R92" i="18"/>
  <c r="L252" i="18"/>
  <c r="I261" i="18"/>
  <c r="L261" i="18"/>
  <c r="F85" i="18"/>
  <c r="L254" i="18"/>
  <c r="I128" i="15685"/>
  <c r="D254" i="15684"/>
  <c r="F113" i="15684"/>
  <c r="F122" i="15684"/>
  <c r="F84" i="18"/>
  <c r="C93" i="18"/>
  <c r="I253" i="18"/>
  <c r="I128" i="15684"/>
  <c r="F128" i="15684"/>
  <c r="C137" i="15684"/>
  <c r="J253" i="15684"/>
  <c r="D93" i="15684"/>
  <c r="E106" i="15684"/>
  <c r="D193" i="18"/>
  <c r="D194" i="18"/>
  <c r="E179" i="18"/>
  <c r="E180" i="18"/>
  <c r="K170" i="18"/>
  <c r="Y15" i="18"/>
  <c r="D179" i="18"/>
  <c r="D180" i="18"/>
  <c r="J170" i="18"/>
  <c r="I59" i="15685"/>
  <c r="R59" i="15685"/>
  <c r="F252" i="15685"/>
  <c r="K253" i="15685"/>
  <c r="E93" i="15685"/>
  <c r="G106" i="15685"/>
  <c r="F92" i="18"/>
  <c r="C105" i="18"/>
  <c r="C113" i="15685"/>
  <c r="I254" i="15685"/>
  <c r="E151" i="15685"/>
  <c r="C253" i="18"/>
  <c r="F51" i="18"/>
  <c r="F52" i="18"/>
  <c r="C60" i="18"/>
  <c r="D60" i="15684"/>
  <c r="F106" i="15684"/>
  <c r="D253" i="15684"/>
  <c r="E137" i="15685"/>
  <c r="E138" i="15685"/>
  <c r="K128" i="15685"/>
  <c r="E220" i="15685"/>
  <c r="D105" i="15684"/>
  <c r="J105" i="15684"/>
  <c r="F59" i="15684"/>
  <c r="F170" i="15685"/>
  <c r="F179" i="15685"/>
  <c r="I170" i="15685"/>
  <c r="L170" i="15685"/>
  <c r="C179" i="15685"/>
  <c r="C180" i="15685"/>
  <c r="F180" i="15685"/>
  <c r="F92" i="15685"/>
  <c r="C105" i="15685"/>
  <c r="E105" i="15684"/>
  <c r="E107" i="15684"/>
  <c r="D94" i="15684"/>
  <c r="E253" i="18"/>
  <c r="E60" i="18"/>
  <c r="E52" i="18"/>
  <c r="C138" i="18"/>
  <c r="F138" i="18"/>
  <c r="Q36" i="15683"/>
  <c r="Q34" i="15683"/>
  <c r="Q31" i="15683"/>
  <c r="Q30" i="15683"/>
  <c r="Q35" i="15683"/>
  <c r="Q37" i="15683"/>
  <c r="Q32" i="15683"/>
  <c r="Q33" i="15683"/>
  <c r="P39" i="15683"/>
  <c r="R91" i="18"/>
  <c r="C193" i="18"/>
  <c r="C194" i="18"/>
  <c r="F194" i="18"/>
  <c r="F184" i="18"/>
  <c r="F193" i="18"/>
  <c r="D113" i="15685"/>
  <c r="C254" i="15685"/>
  <c r="L252" i="15684"/>
  <c r="K261" i="15684"/>
  <c r="I92" i="15684"/>
  <c r="J184" i="15684"/>
  <c r="J193" i="15684"/>
  <c r="D193" i="15684"/>
  <c r="D194" i="15684"/>
  <c r="K170" i="15685"/>
  <c r="E179" i="15685"/>
  <c r="E180" i="15685"/>
  <c r="C94" i="18"/>
  <c r="D151" i="18"/>
  <c r="D152" i="18"/>
  <c r="J142" i="18"/>
  <c r="D221" i="18"/>
  <c r="I260" i="15684"/>
  <c r="L260" i="15684"/>
  <c r="F59" i="18"/>
  <c r="D105" i="18"/>
  <c r="J105" i="18"/>
  <c r="C61" i="18"/>
  <c r="J104" i="18"/>
  <c r="J253" i="15685"/>
  <c r="D93" i="15685"/>
  <c r="D85" i="15685"/>
  <c r="L252" i="15685"/>
  <c r="J261" i="15685"/>
  <c r="I92" i="15685"/>
  <c r="I260" i="18"/>
  <c r="L260" i="18"/>
  <c r="K184" i="18"/>
  <c r="K193" i="18"/>
  <c r="E193" i="18"/>
  <c r="E194" i="18"/>
  <c r="E260" i="15685"/>
  <c r="D260" i="15685"/>
  <c r="C152" i="18"/>
  <c r="F152" i="18"/>
  <c r="E193" i="15684"/>
  <c r="E194" i="15684"/>
  <c r="K184" i="15684"/>
  <c r="K193" i="15684"/>
  <c r="J104" i="15684"/>
  <c r="D137" i="18"/>
  <c r="D138" i="18"/>
  <c r="J128" i="18"/>
  <c r="D220" i="18"/>
  <c r="J104" i="15685"/>
  <c r="E253" i="15684"/>
  <c r="E60" i="15684"/>
  <c r="E52" i="15684"/>
  <c r="F85" i="15685"/>
  <c r="L254" i="15685"/>
  <c r="P16" i="15684"/>
  <c r="C260" i="15685"/>
  <c r="F260" i="15685"/>
  <c r="F51" i="15684"/>
  <c r="F52" i="15684"/>
  <c r="C60" i="15684"/>
  <c r="C253" i="15684"/>
  <c r="C52" i="15684"/>
  <c r="C138" i="15685"/>
  <c r="F138" i="15685"/>
  <c r="F94" i="15685"/>
  <c r="F43" i="15684"/>
  <c r="F254" i="15684"/>
  <c r="F43" i="18"/>
  <c r="F254" i="18"/>
  <c r="F61" i="15684"/>
  <c r="R92" i="15685"/>
  <c r="E152" i="15685"/>
  <c r="D261" i="15685"/>
  <c r="E261" i="15685"/>
  <c r="R16" i="18"/>
  <c r="T16" i="18"/>
  <c r="X16" i="18"/>
  <c r="U16" i="18"/>
  <c r="W16" i="18"/>
  <c r="V16" i="18"/>
  <c r="Q16" i="18"/>
  <c r="S16" i="18"/>
  <c r="J262" i="15684"/>
  <c r="R61" i="15685"/>
  <c r="C113" i="15684"/>
  <c r="I254" i="15684"/>
  <c r="C106" i="15685"/>
  <c r="F93" i="15685"/>
  <c r="G113" i="18"/>
  <c r="G122" i="18"/>
  <c r="K254" i="18"/>
  <c r="C221" i="15685"/>
  <c r="F221" i="15685"/>
  <c r="L142" i="15685"/>
  <c r="C262" i="18"/>
  <c r="F262" i="18"/>
  <c r="P16" i="18"/>
  <c r="I261" i="15685"/>
  <c r="L261" i="15685"/>
  <c r="C106" i="15684"/>
  <c r="F93" i="15684"/>
  <c r="F94" i="15684"/>
  <c r="J170" i="15684"/>
  <c r="I170" i="15684"/>
  <c r="L170" i="15684"/>
  <c r="F113" i="18"/>
  <c r="F122" i="18"/>
  <c r="D254" i="18"/>
  <c r="D254" i="15685"/>
  <c r="F113" i="15685"/>
  <c r="F122" i="15685"/>
  <c r="D61" i="15684"/>
  <c r="K254" i="15684"/>
  <c r="G113" i="15684"/>
  <c r="G122" i="15684"/>
  <c r="G106" i="18"/>
  <c r="G107" i="18"/>
  <c r="E94" i="18"/>
  <c r="F151" i="15685"/>
  <c r="D152" i="15685"/>
  <c r="J142" i="15685"/>
  <c r="D221" i="15685"/>
  <c r="L184" i="15684"/>
  <c r="L193" i="15684"/>
  <c r="J194" i="15684"/>
  <c r="I193" i="15684"/>
  <c r="E254" i="15684"/>
  <c r="H113" i="15684"/>
  <c r="H122" i="15684"/>
  <c r="J254" i="15685"/>
  <c r="E113" i="15685"/>
  <c r="E122" i="15685"/>
  <c r="R92" i="15684"/>
  <c r="I184" i="18"/>
  <c r="H106" i="18"/>
  <c r="H107" i="18"/>
  <c r="E61" i="18"/>
  <c r="I105" i="15685"/>
  <c r="C122" i="15685"/>
  <c r="J184" i="18"/>
  <c r="J193" i="18"/>
  <c r="F137" i="15684"/>
  <c r="C138" i="15684"/>
  <c r="F138" i="15684"/>
  <c r="J128" i="15684"/>
  <c r="D220" i="15684"/>
  <c r="K128" i="15684"/>
  <c r="E220" i="15684"/>
  <c r="L253" i="18"/>
  <c r="I262" i="18"/>
  <c r="L262" i="18"/>
  <c r="I93" i="18"/>
  <c r="C220" i="15685"/>
  <c r="F220" i="15685"/>
  <c r="L128" i="15685"/>
  <c r="E180" i="15684"/>
  <c r="C220" i="18"/>
  <c r="F220" i="18"/>
  <c r="L128" i="18"/>
  <c r="V16" i="15685"/>
  <c r="U16" i="15685"/>
  <c r="W16" i="15685"/>
  <c r="R16" i="15685"/>
  <c r="T16" i="15685"/>
  <c r="X16" i="15685"/>
  <c r="Q16" i="15685"/>
  <c r="S16" i="15685"/>
  <c r="C221" i="18"/>
  <c r="F221" i="18"/>
  <c r="L142" i="18"/>
  <c r="J261" i="15684"/>
  <c r="I184" i="15685"/>
  <c r="D194" i="15685"/>
  <c r="F60" i="15685"/>
  <c r="G61" i="15685"/>
  <c r="D106" i="15685"/>
  <c r="C61" i="15685"/>
  <c r="L253" i="15684"/>
  <c r="I93" i="15684"/>
  <c r="R93" i="15684"/>
  <c r="F85" i="15684"/>
  <c r="L254" i="15684"/>
  <c r="E254" i="15685"/>
  <c r="H113" i="15685"/>
  <c r="H122" i="15685"/>
  <c r="D180" i="15684"/>
  <c r="G94" i="15685"/>
  <c r="E194" i="15685"/>
  <c r="F106" i="18"/>
  <c r="F107" i="18"/>
  <c r="D61" i="18"/>
  <c r="J254" i="18"/>
  <c r="E113" i="18"/>
  <c r="E122" i="18"/>
  <c r="F107" i="15684"/>
  <c r="K262" i="15684"/>
  <c r="K262" i="18"/>
  <c r="C152" i="15685"/>
  <c r="F152" i="15685"/>
  <c r="C94" i="15684"/>
  <c r="C180" i="18"/>
  <c r="F180" i="18"/>
  <c r="C94" i="15685"/>
  <c r="I60" i="15684"/>
  <c r="F253" i="15684"/>
  <c r="E262" i="15684"/>
  <c r="D262" i="15684"/>
  <c r="F253" i="18"/>
  <c r="I60" i="18"/>
  <c r="K261" i="18"/>
  <c r="J261" i="18"/>
  <c r="F61" i="15685"/>
  <c r="D261" i="18"/>
  <c r="E261" i="18"/>
  <c r="H106" i="15685"/>
  <c r="H107" i="15685"/>
  <c r="E61" i="15685"/>
  <c r="L147" i="15683"/>
  <c r="I148" i="15683"/>
  <c r="E148" i="15683"/>
  <c r="C148" i="15683"/>
  <c r="D148" i="15683"/>
  <c r="J148" i="15683"/>
  <c r="L140" i="15683"/>
  <c r="H148" i="15683"/>
  <c r="G148" i="15683"/>
  <c r="F148" i="15683"/>
  <c r="L145" i="15683"/>
  <c r="L143" i="15683"/>
  <c r="L142" i="15683"/>
  <c r="L146" i="15683"/>
  <c r="L144" i="15683"/>
  <c r="L141" i="15683"/>
  <c r="J262" i="18"/>
  <c r="D122" i="18"/>
  <c r="C122" i="18"/>
  <c r="C254" i="15684"/>
  <c r="D113" i="15684"/>
  <c r="D122" i="15685"/>
  <c r="E254" i="18"/>
  <c r="H113" i="18"/>
  <c r="H122" i="18"/>
  <c r="F93" i="18"/>
  <c r="F94" i="18"/>
  <c r="C106" i="18"/>
  <c r="K170" i="15684"/>
  <c r="F253" i="15685"/>
  <c r="D262" i="15685"/>
  <c r="I60" i="15685"/>
  <c r="R60" i="15685"/>
  <c r="F60" i="15684"/>
  <c r="G61" i="15684"/>
  <c r="D106" i="15684"/>
  <c r="H106" i="15684"/>
  <c r="H107" i="15684"/>
  <c r="E61" i="15684"/>
  <c r="K261" i="15685"/>
  <c r="E106" i="15685"/>
  <c r="E107" i="15685"/>
  <c r="D94" i="15685"/>
  <c r="E262" i="18"/>
  <c r="D106" i="18"/>
  <c r="F60" i="18"/>
  <c r="F61" i="18"/>
  <c r="K142" i="15685"/>
  <c r="E221" i="15685"/>
  <c r="I105" i="18"/>
  <c r="C107" i="18"/>
  <c r="F52" i="15685"/>
  <c r="L128" i="15684"/>
  <c r="C220" i="15684"/>
  <c r="F220" i="15684"/>
  <c r="I61" i="15685"/>
  <c r="E94" i="15685"/>
  <c r="F151" i="15684"/>
  <c r="C152" i="15684"/>
  <c r="F152" i="15684"/>
  <c r="I142" i="15684"/>
  <c r="C262" i="15685"/>
  <c r="F262" i="15685"/>
  <c r="I262" i="15684"/>
  <c r="L262" i="15684"/>
  <c r="E262" i="15685"/>
  <c r="J142" i="15684"/>
  <c r="D221" i="15684"/>
  <c r="C180" i="15684"/>
  <c r="F180" i="15684"/>
  <c r="B148" i="15683"/>
  <c r="K148" i="15683"/>
  <c r="C261" i="15685"/>
  <c r="F261" i="15685"/>
  <c r="D262" i="18"/>
  <c r="F106" i="15685"/>
  <c r="F107" i="15685"/>
  <c r="D61" i="15685"/>
  <c r="L253" i="15685"/>
  <c r="J262" i="15685"/>
  <c r="I93" i="15685"/>
  <c r="R93" i="15685"/>
  <c r="E106" i="18"/>
  <c r="E107" i="18"/>
  <c r="D94" i="18"/>
  <c r="I261" i="15684"/>
  <c r="L261" i="15684"/>
  <c r="G106" i="15684"/>
  <c r="G107" i="15684"/>
  <c r="E94" i="15684"/>
  <c r="G94" i="15684"/>
  <c r="L142" i="15684"/>
  <c r="C221" i="15684"/>
  <c r="F221" i="15684"/>
  <c r="J106" i="18"/>
  <c r="J107" i="18"/>
  <c r="D107" i="18"/>
  <c r="D108" i="18"/>
  <c r="J108" i="18"/>
  <c r="H108" i="15684"/>
  <c r="G94" i="18"/>
  <c r="E123" i="18"/>
  <c r="R93" i="18"/>
  <c r="R94" i="18"/>
  <c r="I94" i="18"/>
  <c r="F123" i="15685"/>
  <c r="I106" i="15685"/>
  <c r="I107" i="15685"/>
  <c r="J106" i="15684"/>
  <c r="J107" i="15684"/>
  <c r="H123" i="15685"/>
  <c r="I94" i="15685"/>
  <c r="K194" i="15684"/>
  <c r="D107" i="15684"/>
  <c r="D108" i="15684"/>
  <c r="J108" i="15684"/>
  <c r="D152" i="15684"/>
  <c r="R60" i="18"/>
  <c r="R61" i="18"/>
  <c r="I61" i="18"/>
  <c r="I262" i="15685"/>
  <c r="L262" i="15685"/>
  <c r="K262" i="15685"/>
  <c r="I94" i="15684"/>
  <c r="C262" i="15684"/>
  <c r="F262" i="15684"/>
  <c r="I113" i="15684"/>
  <c r="I122" i="15684"/>
  <c r="E123" i="15684"/>
  <c r="C122" i="15684"/>
  <c r="C123" i="15684"/>
  <c r="I123" i="15684"/>
  <c r="R94" i="15685"/>
  <c r="G61" i="18"/>
  <c r="D123" i="15685"/>
  <c r="J123" i="15685"/>
  <c r="J106" i="15685"/>
  <c r="J107" i="15685"/>
  <c r="H108" i="15685"/>
  <c r="D107" i="15685"/>
  <c r="D138" i="15684"/>
  <c r="E138" i="15684"/>
  <c r="I107" i="18"/>
  <c r="G108" i="18"/>
  <c r="E152" i="15684"/>
  <c r="I113" i="18"/>
  <c r="I122" i="18"/>
  <c r="C123" i="18"/>
  <c r="I123" i="18"/>
  <c r="F108" i="18"/>
  <c r="J194" i="18"/>
  <c r="I193" i="18"/>
  <c r="L184" i="18"/>
  <c r="L193" i="18"/>
  <c r="K194" i="18"/>
  <c r="F108" i="15685"/>
  <c r="R62" i="15685"/>
  <c r="I62" i="15685"/>
  <c r="F254" i="15685"/>
  <c r="F43" i="15685"/>
  <c r="I106" i="18"/>
  <c r="J113" i="15685"/>
  <c r="J122" i="15685"/>
  <c r="J113" i="15684"/>
  <c r="J122" i="15684"/>
  <c r="F123" i="15684"/>
  <c r="D122" i="15684"/>
  <c r="D123" i="15684"/>
  <c r="J123" i="15684"/>
  <c r="J113" i="18"/>
  <c r="J122" i="18"/>
  <c r="H123" i="18"/>
  <c r="R60" i="15684"/>
  <c r="R61" i="15684"/>
  <c r="I61" i="15684"/>
  <c r="F108" i="15684"/>
  <c r="C107" i="15685"/>
  <c r="I193" i="15685"/>
  <c r="L184" i="15685"/>
  <c r="L193" i="15685"/>
  <c r="I113" i="15685"/>
  <c r="I122" i="15685"/>
  <c r="G123" i="15685"/>
  <c r="H108" i="18"/>
  <c r="R94" i="15684"/>
  <c r="I194" i="15684"/>
  <c r="L194" i="15684"/>
  <c r="F123" i="18"/>
  <c r="I106" i="15684"/>
  <c r="I107" i="15684"/>
  <c r="E108" i="15684"/>
  <c r="C107" i="15684"/>
  <c r="C108" i="15684"/>
  <c r="I108" i="15684"/>
  <c r="G108" i="15685"/>
  <c r="E108" i="15685"/>
  <c r="N95" i="15685"/>
  <c r="O95" i="15685"/>
  <c r="K95" i="15685"/>
  <c r="M95" i="15685"/>
  <c r="L95" i="15685"/>
  <c r="J95" i="15685"/>
  <c r="P95" i="15685"/>
  <c r="Q95" i="15685"/>
  <c r="R62" i="18"/>
  <c r="K194" i="15685"/>
  <c r="J194" i="15685"/>
  <c r="I62" i="15684"/>
  <c r="R62" i="15684"/>
  <c r="C123" i="15685"/>
  <c r="I123" i="15685"/>
  <c r="J95" i="15684"/>
  <c r="K95" i="15684"/>
  <c r="P95" i="15684"/>
  <c r="N95" i="15684"/>
  <c r="Q95" i="15684"/>
  <c r="L95" i="15684"/>
  <c r="M95" i="15684"/>
  <c r="O95" i="15684"/>
  <c r="I194" i="15685"/>
  <c r="L194" i="15685"/>
  <c r="C108" i="15685"/>
  <c r="I108" i="15685"/>
  <c r="I194" i="18"/>
  <c r="L194" i="18"/>
  <c r="D108" i="15685"/>
  <c r="J108" i="15685"/>
  <c r="G123" i="18"/>
  <c r="G123" i="15684"/>
  <c r="H123" i="15684"/>
  <c r="M95" i="18"/>
  <c r="P95" i="18"/>
  <c r="K95" i="18"/>
  <c r="Q95" i="18"/>
  <c r="N95" i="18"/>
  <c r="O95" i="18"/>
  <c r="L95" i="18"/>
  <c r="J95" i="18"/>
  <c r="D123" i="18"/>
  <c r="J123" i="18"/>
  <c r="C108" i="18"/>
  <c r="I108" i="18"/>
  <c r="E123" i="15685"/>
  <c r="E108" i="18"/>
  <c r="I95" i="15684"/>
  <c r="R95" i="15684"/>
  <c r="S62" i="15685"/>
  <c r="N62" i="15685"/>
  <c r="K62" i="15685"/>
  <c r="O62" i="15685"/>
  <c r="P62" i="15685"/>
  <c r="M62" i="15685"/>
  <c r="J62" i="15685"/>
  <c r="L62" i="15685"/>
  <c r="Q62" i="15685"/>
  <c r="I95" i="15685"/>
  <c r="R95" i="15685"/>
  <c r="R95" i="18"/>
  <c r="I95" i="18"/>
  <c r="G108" i="15684"/>
  <c r="S62" i="18"/>
  <c r="K62" i="18"/>
  <c r="M62" i="18"/>
  <c r="Q62" i="18"/>
  <c r="O62" i="18"/>
  <c r="N62" i="18"/>
  <c r="P62" i="18"/>
  <c r="L62" i="18"/>
  <c r="J62" i="18"/>
  <c r="S95" i="15685"/>
  <c r="R96" i="15685"/>
  <c r="S62" i="15684"/>
  <c r="P62" i="15684"/>
  <c r="J62" i="15684"/>
  <c r="N62" i="15684"/>
  <c r="K62" i="15684"/>
  <c r="Q62" i="15684"/>
  <c r="L62" i="15684"/>
  <c r="O62" i="15684"/>
  <c r="M62" i="15684"/>
  <c r="I62" i="18"/>
  <c r="R96" i="18"/>
  <c r="S95" i="18"/>
  <c r="R96" i="15684"/>
  <c r="S95" i="15684"/>
</calcChain>
</file>

<file path=xl/sharedStrings.xml><?xml version="1.0" encoding="utf-8"?>
<sst xmlns="http://schemas.openxmlformats.org/spreadsheetml/2006/main" count="1637" uniqueCount="217">
  <si>
    <t>Pills (all)</t>
  </si>
  <si>
    <t>Condoms (male)</t>
  </si>
  <si>
    <t>Condoms (female)</t>
  </si>
  <si>
    <t>IUD</t>
  </si>
  <si>
    <t>Implants</t>
  </si>
  <si>
    <t>GENERAL INFORMATION</t>
  </si>
  <si>
    <t>Implant</t>
  </si>
  <si>
    <t>Injectables</t>
  </si>
  <si>
    <t>TOTAL</t>
  </si>
  <si>
    <t>Year</t>
  </si>
  <si>
    <t>Method</t>
  </si>
  <si>
    <t>% increase</t>
  </si>
  <si>
    <t>Scenario 1</t>
  </si>
  <si>
    <t>Scenario 2</t>
  </si>
  <si>
    <t>Scenario 3</t>
  </si>
  <si>
    <t>CYP</t>
  </si>
  <si>
    <t xml:space="preserve">CYP is the estimated protection provided by contraceptive methods during a one-year period. The CYP is calculated by multiplying the quantity of each method distributed to clients by a conversion factor, to yield an estimate of the duration of contraceptive protection provided per unit of that method. </t>
  </si>
  <si>
    <t>CYP conversion factors</t>
  </si>
  <si>
    <t>Oral Contraceptives</t>
  </si>
  <si>
    <t>Female Condoms</t>
  </si>
  <si>
    <t>CYP conversion factor</t>
  </si>
  <si>
    <t>Formula to convert consumption data into yearly contraceptive prevalence rate (per method)</t>
  </si>
  <si>
    <t>Total Population</t>
  </si>
  <si>
    <t>Instructions:</t>
  </si>
  <si>
    <t>Total</t>
  </si>
  <si>
    <t>MOH</t>
  </si>
  <si>
    <t>Definitions*:</t>
  </si>
  <si>
    <t>Public</t>
  </si>
  <si>
    <t xml:space="preserve">CYP conversion factors are based on how a method is used, failure rates, wastage and how many units of the method are typically needed to provide one year of contraceptive protection for a couple. The calculation takes into account that some methods, like condoms and oral contraceptives, for example, may be used incorrectly and then discarded, or that IUDs and implants may be removed before their life span is realized. Standard CYP factors should be used UNLESS country-specific data are available. </t>
  </si>
  <si>
    <t>(Units consumed/CYP conversion factor)/Number of Married Women of Reproductive Age</t>
  </si>
  <si>
    <t>Government</t>
  </si>
  <si>
    <t>Other</t>
  </si>
  <si>
    <t>Organizations:</t>
  </si>
  <si>
    <t>Total (by method)</t>
  </si>
  <si>
    <t>Male condoms (list all brands)</t>
  </si>
  <si>
    <t>POP</t>
  </si>
  <si>
    <t>COC</t>
  </si>
  <si>
    <t>--</t>
  </si>
  <si>
    <t>Social Marketing</t>
  </si>
  <si>
    <t>Commodity requirements</t>
  </si>
  <si>
    <t>Total commodity costs by Year, Sector</t>
  </si>
  <si>
    <t>Total commodity costs by Year, Method</t>
  </si>
  <si>
    <t>Public Sector</t>
  </si>
  <si>
    <t>INPUTS</t>
  </si>
  <si>
    <r>
      <t xml:space="preserve">Adjust contraceptives as needed </t>
    </r>
    <r>
      <rPr>
        <b/>
        <sz val="9"/>
        <color indexed="10"/>
        <rFont val="Wingdings"/>
        <charset val="2"/>
      </rPr>
      <t>è</t>
    </r>
  </si>
  <si>
    <t>Oral Pill</t>
  </si>
  <si>
    <t>Female Condom</t>
  </si>
  <si>
    <t>Market Share by Sector by Method</t>
  </si>
  <si>
    <t>As a % of Total CYP</t>
  </si>
  <si>
    <t>CYP Share by Sector</t>
  </si>
  <si>
    <t>Total Public Sector</t>
  </si>
  <si>
    <t>Organization Procuring or Selling Contraceptives</t>
  </si>
  <si>
    <t>Average</t>
  </si>
  <si>
    <t>Summary Tables</t>
  </si>
  <si>
    <t>Total for 5 Years</t>
  </si>
  <si>
    <t>As % of Total</t>
  </si>
  <si>
    <t>Contraceptive Financing Needs by Scenario</t>
  </si>
  <si>
    <t>Funding Gap/Surplus</t>
  </si>
  <si>
    <t>Adjusted Market Commodity Costs</t>
  </si>
  <si>
    <t>Private Non Profit</t>
  </si>
  <si>
    <t>Total Gap/Surplus</t>
  </si>
  <si>
    <t>pills</t>
  </si>
  <si>
    <t>Pills</t>
  </si>
  <si>
    <t>Oral Pill Average</t>
  </si>
  <si>
    <t>Adjusted</t>
  </si>
  <si>
    <t>Current</t>
  </si>
  <si>
    <t>Current Market Commodity Costs</t>
  </si>
  <si>
    <t>OUTPUT</t>
  </si>
  <si>
    <r>
      <t xml:space="preserve">Adjust market share for each method as desired </t>
    </r>
    <r>
      <rPr>
        <b/>
        <sz val="10"/>
        <color indexed="10"/>
        <rFont val="Symbol"/>
        <family val="1"/>
        <charset val="2"/>
      </rPr>
      <t>®</t>
    </r>
  </si>
  <si>
    <t>CYP Current Market - 2008</t>
  </si>
  <si>
    <t>CYP Adjusted Market - 2013</t>
  </si>
  <si>
    <t>2008 Current Market Share by Sector and Method</t>
  </si>
  <si>
    <t>2013 Current Market Share by Sector and Method</t>
  </si>
  <si>
    <t>CYP Current Market - 2013</t>
  </si>
  <si>
    <t>2013 Adjusted Market Share by Sector and Method</t>
  </si>
  <si>
    <t>INPUT</t>
  </si>
  <si>
    <t>Private non profit</t>
  </si>
  <si>
    <t>Commerical</t>
  </si>
  <si>
    <t xml:space="preserve">CYP </t>
  </si>
  <si>
    <t>Priv NonProf</t>
  </si>
  <si>
    <t>Total Requirements*</t>
  </si>
  <si>
    <t>Private Non-Profit</t>
  </si>
  <si>
    <t>Comparison of old and adjusted market costs by sector and method</t>
  </si>
  <si>
    <t>Current Market Share by Sector and Method</t>
  </si>
  <si>
    <t>Current Adjusted Share by Sector and Method</t>
  </si>
  <si>
    <t>3. Last year of projection</t>
  </si>
  <si>
    <t>4. Currency in which the results are displayed</t>
  </si>
  <si>
    <t>5. Currency conversion</t>
  </si>
  <si>
    <t>CURRENT FORECAST</t>
  </si>
  <si>
    <t>Private</t>
  </si>
  <si>
    <r>
      <t>Add brands as needed for each method</t>
    </r>
    <r>
      <rPr>
        <b/>
        <sz val="9"/>
        <color indexed="10"/>
        <rFont val="Wingdings"/>
        <charset val="2"/>
      </rPr>
      <t>ê</t>
    </r>
  </si>
  <si>
    <t>Funding Commitments by Source and YEAR</t>
  </si>
  <si>
    <t>Funding Commitments by Source and METHOD</t>
  </si>
  <si>
    <t>Donors/Non-profit</t>
  </si>
  <si>
    <t xml:space="preserve">TABLE A - Use this table if only commitments by source of funding is available </t>
  </si>
  <si>
    <t>Current Commodity Projections</t>
  </si>
  <si>
    <t>Current Commodity Costs</t>
  </si>
  <si>
    <t xml:space="preserve"> Market Share</t>
  </si>
  <si>
    <t>Adjusted Commodity Projections</t>
  </si>
  <si>
    <t>CYP Comparisons</t>
  </si>
  <si>
    <t>Notes (References)</t>
  </si>
  <si>
    <r>
      <t xml:space="preserve">Enter source and year </t>
    </r>
    <r>
      <rPr>
        <b/>
        <sz val="9"/>
        <color indexed="10"/>
        <rFont val="Wingdings"/>
        <charset val="2"/>
      </rPr>
      <t>ê</t>
    </r>
  </si>
  <si>
    <t>Background</t>
  </si>
  <si>
    <t>1) Fill in the requested background information into the grey cells and make any notes as necessary for reference purposes</t>
  </si>
  <si>
    <t xml:space="preserve">Source: </t>
  </si>
  <si>
    <t>Population increase of women of reproductive age</t>
  </si>
  <si>
    <t>Specify if 'All' or 'Married' women of reproductive age:</t>
  </si>
  <si>
    <t>1. Baseline year</t>
  </si>
  <si>
    <t>2. Starting year</t>
  </si>
  <si>
    <t>TABLE B - Use this table if a breakdown of funding by method and funding source is available. Complete a table for each year data is available</t>
  </si>
  <si>
    <t>2. Scenarios &amp; Projections * 3. Contraceptive Forecast</t>
  </si>
  <si>
    <t>1. Units Projected</t>
  </si>
  <si>
    <t>Aggregated Total Commodities by Year</t>
  </si>
  <si>
    <t>Aggregated Total - All 5 Years</t>
  </si>
  <si>
    <t>Units Projected * 4. Unit Price</t>
  </si>
  <si>
    <t>2. PROJECTED COSTS</t>
  </si>
  <si>
    <t>Aggregated Total Costs by Method and Year</t>
  </si>
  <si>
    <t>Aggregated contraceptive requirements by year</t>
  </si>
  <si>
    <t>Aggregated contraceptive financing costs by year</t>
  </si>
  <si>
    <t>Aggregated Contraceptive Financing Costs  - All 5 Years</t>
  </si>
  <si>
    <t>Current market share and cost</t>
  </si>
  <si>
    <t>Contraceptive Prevelance Rate</t>
  </si>
  <si>
    <t xml:space="preserve">Women of Reproductive Age </t>
  </si>
  <si>
    <t>A. Results - Commodity Projection</t>
  </si>
  <si>
    <t>Scenario Total</t>
  </si>
  <si>
    <t>Aggregation by Scenario</t>
  </si>
  <si>
    <r>
      <t xml:space="preserve">Enter name for each scenario </t>
    </r>
    <r>
      <rPr>
        <b/>
        <sz val="9"/>
        <color indexed="10"/>
        <rFont val="Wingdings"/>
        <charset val="2"/>
      </rPr>
      <t>ê</t>
    </r>
  </si>
  <si>
    <r>
      <t xml:space="preserve">Adjust sectors as needed and enter forecast data </t>
    </r>
    <r>
      <rPr>
        <b/>
        <sz val="9"/>
        <color indexed="10"/>
        <rFont val="Wingdings"/>
        <charset val="2"/>
      </rPr>
      <t>è</t>
    </r>
  </si>
  <si>
    <t>Funding Commitments by SOURCE and YEAR</t>
  </si>
  <si>
    <t>Funding commitments by METHOD and YEAR</t>
  </si>
  <si>
    <t>www.usaid.gov</t>
  </si>
  <si>
    <t>15 cycles per CYP</t>
  </si>
  <si>
    <t>Condoms</t>
  </si>
  <si>
    <t>120 units per CYP</t>
  </si>
  <si>
    <t>Vaginal Foaming Tablets</t>
  </si>
  <si>
    <t>Depo Provera Injectable</t>
  </si>
  <si>
    <t>4 doses (ml) per CYP</t>
  </si>
  <si>
    <t>Noristerat Injectable</t>
  </si>
  <si>
    <t>6 doses per CYP</t>
  </si>
  <si>
    <t>Cyclofem Monthly Injectable</t>
  </si>
  <si>
    <t>13 doses per CYP</t>
  </si>
  <si>
    <t>Emergency Contraceptive Pills</t>
  </si>
  <si>
    <t>20 doses per CYP</t>
  </si>
  <si>
    <t>Sterilization (male &amp; female)*</t>
  </si>
  <si>
    <t>        - Asia</t>
  </si>
  <si>
    <t>        - Latin America</t>
  </si>
  <si>
    <t>        - Africa</t>
  </si>
  <si>
    <t>        - Near East/North Africa</t>
  </si>
  <si>
    <t>Total (by source)</t>
  </si>
  <si>
    <t>check</t>
  </si>
  <si>
    <t>Tables - Comparison of Current and Adjusted Market Share</t>
  </si>
  <si>
    <t>OUTPUT                                                     OUTPUT</t>
  </si>
  <si>
    <t>OUTPUT                                                 OUTPUT                                                                OUTPUT</t>
  </si>
  <si>
    <t>Emergency Contraceptives</t>
  </si>
  <si>
    <t>/</t>
  </si>
  <si>
    <t>Conversion</t>
  </si>
  <si>
    <t>CYP Conversion Factor Table</t>
  </si>
  <si>
    <t>Emergency contraceptives</t>
  </si>
  <si>
    <r>
      <t>¬</t>
    </r>
    <r>
      <rPr>
        <b/>
        <sz val="9"/>
        <rFont val="Arial"/>
        <family val="2"/>
      </rPr>
      <t>Enter Method Name</t>
    </r>
  </si>
  <si>
    <t>Amount Committed for</t>
  </si>
  <si>
    <t>Funding commitments by METHOD and YEAR - From Table B</t>
  </si>
  <si>
    <t>public</t>
  </si>
  <si>
    <t>priv non profit</t>
  </si>
  <si>
    <t>injectable</t>
  </si>
  <si>
    <t>condom</t>
  </si>
  <si>
    <t>f condom</t>
  </si>
  <si>
    <t>implant</t>
  </si>
  <si>
    <t>other</t>
  </si>
  <si>
    <t>EC</t>
  </si>
  <si>
    <t>CYP Current Market - 2010-2014</t>
  </si>
  <si>
    <t>CYP Adjusted Market - 2010-2014</t>
  </si>
  <si>
    <t>Commercial</t>
  </si>
  <si>
    <t xml:space="preserve">Commerical </t>
  </si>
  <si>
    <t>Comparison of market costs: By Sector and Year</t>
  </si>
  <si>
    <t>Copper-T 380-A IUD = 3.5 CYP per IUD inserted</t>
  </si>
  <si>
    <t>Norplant Implant  = 3.5 CYP per IUD inserted</t>
  </si>
  <si>
    <t>Implanon Implant = 2.0 CYP per implant inserted</t>
  </si>
  <si>
    <t>Jadelle Implant = 3.5 CYP per IUD inserted</t>
  </si>
  <si>
    <t>Enter the correct CYP for each added method - see worksheet '3. Input-Contraceptive Forecast' column C53 to C64 for CYP factor</t>
  </si>
  <si>
    <t>Total users</t>
  </si>
  <si>
    <t>Financing costs by Sector, Scenario and Year</t>
  </si>
  <si>
    <t xml:space="preserve">Total Contraceptive Financing Costs by Method and Scenario </t>
  </si>
  <si>
    <t>All years and scenarios</t>
  </si>
  <si>
    <t>.1 
(10 CYP)</t>
  </si>
  <si>
    <t>.125 
(8 CYP)</t>
  </si>
  <si>
    <t>2 CYP per trained, confirmed adopter</t>
  </si>
  <si>
    <t>Natural family planning (i.e., standard days method)</t>
  </si>
  <si>
    <t>commercial</t>
  </si>
  <si>
    <t xml:space="preserve">3) Projected Increase table - </t>
  </si>
  <si>
    <t>Current Forecast</t>
  </si>
  <si>
    <r>
      <t xml:space="preserve">1) Adjust sector headings as needed in the </t>
    </r>
    <r>
      <rPr>
        <b/>
        <sz val="10"/>
        <rFont val="Arial"/>
        <family val="2"/>
      </rPr>
      <t xml:space="preserve">grey </t>
    </r>
    <r>
      <rPr>
        <sz val="10"/>
        <rFont val="Arial"/>
        <family val="2"/>
      </rPr>
      <t xml:space="preserve">cell only in row 11. Do </t>
    </r>
    <r>
      <rPr>
        <b/>
        <sz val="10"/>
        <rFont val="Arial"/>
        <family val="2"/>
      </rPr>
      <t>not</t>
    </r>
    <r>
      <rPr>
        <sz val="10"/>
        <rFont val="Arial"/>
        <family val="2"/>
      </rPr>
      <t xml:space="preserve"> delete any cells or columns. Leave cells blank if there is not any data.</t>
    </r>
  </si>
  <si>
    <t>2) Insert commodity quantities either from logistics (most preferable data), service statistics, or demographic data into the grey cells in columns C and D, and F through J.</t>
  </si>
  <si>
    <t>3) Insert correct CYP conversion into the "Other" category(ies)—CYP conversions are located below the "CYP Share by Sector" table starting in row 51.</t>
  </si>
  <si>
    <t>Contraceptive Prevelance Rate (CPR) Projections</t>
  </si>
  <si>
    <t>1) CPR table—Enter most recent CPR data, the source, and year</t>
  </si>
  <si>
    <r>
      <t xml:space="preserve">–  Adjust methods as needed. </t>
    </r>
    <r>
      <rPr>
        <b/>
        <sz val="10"/>
        <rFont val="Arial"/>
        <family val="2"/>
      </rPr>
      <t>NOTE:</t>
    </r>
    <r>
      <rPr>
        <sz val="10"/>
        <rFont val="Arial"/>
        <family val="2"/>
      </rPr>
      <t xml:space="preserve"> If there is only aggregate data for pills, fill in one cell under pills and leave the other cell </t>
    </r>
    <r>
      <rPr>
        <i/>
        <sz val="10"/>
        <rFont val="Arial"/>
        <family val="2"/>
      </rPr>
      <t>blank</t>
    </r>
    <r>
      <rPr>
        <sz val="10"/>
        <rFont val="Arial"/>
        <family val="2"/>
      </rPr>
      <t xml:space="preserve">! </t>
    </r>
    <r>
      <rPr>
        <b/>
        <sz val="10"/>
        <rFont val="Arial"/>
        <family val="2"/>
      </rPr>
      <t>Do not delete any cells!</t>
    </r>
  </si>
  <si>
    <t>2) Population Increase table—Enter year and total population data in table. If only "% increase" data is available, enter directly into the "% increase" column.</t>
  </si>
  <si>
    <t>– Name each scenario.</t>
  </si>
  <si>
    <t>– Enter projected percentage increase for each method and year.</t>
  </si>
  <si>
    <t>Unit Costs</t>
  </si>
  <si>
    <t>1) Add brands under each method into the grey cells only.</t>
  </si>
  <si>
    <t>2) Enter unit cost of each method .</t>
  </si>
  <si>
    <t>Unit price (for all methods, list specific brands and note presentation/pack size)</t>
  </si>
  <si>
    <t>Funding Commitments</t>
  </si>
  <si>
    <t>1) List the funding sources in the left-hand column in the grey cells.</t>
  </si>
  <si>
    <t>2a) If only commitments by funding source is known, enter funding commitments in Table A.</t>
  </si>
  <si>
    <t>2b) If funding commitments by funding source and method are known, enter data into Table B.</t>
  </si>
  <si>
    <t>If possible, breakdown by contraceptive OR enter aggregate amount for each organization in "Total" row highlighted in yellow.</t>
  </si>
  <si>
    <r>
      <t xml:space="preserve">List ministries, donors, etc., who have committed funds toward contraceptive financing </t>
    </r>
    <r>
      <rPr>
        <b/>
        <sz val="10"/>
        <color indexed="10"/>
        <rFont val="Wingdings"/>
        <charset val="2"/>
      </rPr>
      <t>ê</t>
    </r>
  </si>
  <si>
    <r>
      <t xml:space="preserve">6. Exchange rate (if applicable). </t>
    </r>
    <r>
      <rPr>
        <b/>
        <sz val="10"/>
        <rFont val="Arial"/>
        <family val="2"/>
      </rPr>
      <t>Insert date of rate in "Notes" column.</t>
    </r>
    <r>
      <rPr>
        <sz val="10"/>
        <rFont val="Arial"/>
        <family val="2"/>
      </rPr>
      <t xml:space="preserve">                                                                                                  1US$ = </t>
    </r>
  </si>
  <si>
    <t>1) Market Share table—Insert new percentages in grey cells for each sector, method, and year as desired.</t>
  </si>
  <si>
    <r>
      <t>2) Results are shown in the output sections below:</t>
    </r>
    <r>
      <rPr>
        <b/>
        <sz val="10"/>
        <rFont val="Arial"/>
        <family val="2"/>
      </rPr>
      <t xml:space="preserve"> </t>
    </r>
    <r>
      <rPr>
        <b/>
        <sz val="10"/>
        <color indexed="48"/>
        <rFont val="Arial"/>
        <family val="2"/>
      </rPr>
      <t>Current market share (in blue)</t>
    </r>
    <r>
      <rPr>
        <sz val="10"/>
        <rFont val="Arial"/>
        <family val="2"/>
      </rPr>
      <t xml:space="preserve"> and </t>
    </r>
    <r>
      <rPr>
        <b/>
        <sz val="10"/>
        <color indexed="10"/>
        <rFont val="Arial"/>
        <family val="2"/>
      </rPr>
      <t>adjusted market share (in red)</t>
    </r>
    <r>
      <rPr>
        <b/>
        <sz val="10"/>
        <rFont val="Arial"/>
        <family val="2"/>
      </rPr>
      <t>.</t>
    </r>
  </si>
  <si>
    <t>*Data from "Input - Contraceptive Forecast" and "Results - Consumption Projection" spreadsheet.</t>
  </si>
  <si>
    <t>New users from population growth</t>
  </si>
  <si>
    <t>Additional commodities needed due to population growth</t>
  </si>
  <si>
    <t>Projected Increase in CPR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</si>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</sst>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80" x14ac:knownFonts="1">
    <font>
      <sz val="10"/>
      <name val="Arial"/>
    </font>
    <font>
      <sz val="10"/>
      <name val="Arial"/>
      <family val="2"/>
    </font>
    <font>
      <b/>
      <sz val="10"/>
      <name val="Arial"/>
      <family val="2"/>
    </font>
    <font>
      <sz val="8"/>
      <name val="Arial"/>
      <family val="2"/>
    </font>
    <font>
      <sz val="10"/>
      <name val="Arial"/>
      <family val="2"/>
    </font>
    <font>
      <i/>
      <sz val="10"/>
      <name val="Arial"/>
      <family val="2"/>
    </font>
    <font>
      <b/>
      <sz val="9"/>
      <name val="Arial"/>
      <family val="2"/>
    </font>
    <font>
      <sz val="9"/>
      <name val="Arial"/>
      <family val="2"/>
    </font>
    <font>
      <b/>
      <sz val="10"/>
      <color indexed="10"/>
      <name val="Arial"/>
      <family val="2"/>
    </font>
    <font>
      <b/>
      <sz val="10"/>
      <color indexed="12"/>
      <name val="Arial"/>
      <family val="2"/>
    </font>
    <font>
      <sz val="10"/>
      <color indexed="10"/>
      <name val="Arial"/>
      <family val="2"/>
    </font>
    <font>
      <b/>
      <sz val="8"/>
      <name val="Arial"/>
      <family val="2"/>
    </font>
    <font>
      <b/>
      <sz val="8"/>
      <name val="Arial"/>
      <family val="2"/>
    </font>
    <font>
      <sz val="9"/>
      <name val="Arial"/>
      <family val="2"/>
    </font>
    <font>
      <b/>
      <sz val="8"/>
      <color indexed="12"/>
      <name val="Arial"/>
      <family val="2"/>
    </font>
    <font>
      <b/>
      <sz val="10"/>
      <color indexed="10"/>
      <name val="Arial"/>
      <family val="2"/>
    </font>
    <font>
      <b/>
      <sz val="10"/>
      <color indexed="10"/>
      <name val="Wingdings"/>
      <charset val="2"/>
    </font>
    <font>
      <b/>
      <sz val="12"/>
      <color indexed="12"/>
      <name val="Arial"/>
      <family val="2"/>
    </font>
    <font>
      <b/>
      <i/>
      <sz val="10"/>
      <name val="Arial"/>
      <family val="2"/>
    </font>
    <font>
      <b/>
      <sz val="9"/>
      <color indexed="12"/>
      <name val="Arial"/>
      <family val="2"/>
    </font>
    <font>
      <sz val="9"/>
      <color indexed="12"/>
      <name val="Arial"/>
      <family val="2"/>
    </font>
    <font>
      <b/>
      <sz val="9"/>
      <color indexed="10"/>
      <name val="Arial"/>
      <family val="2"/>
    </font>
    <font>
      <sz val="8"/>
      <name val="Arial"/>
      <family val="2"/>
    </font>
    <font>
      <b/>
      <sz val="9"/>
      <color indexed="10"/>
      <name val="Wingdings"/>
      <charset val="2"/>
    </font>
    <font>
      <b/>
      <sz val="11"/>
      <color indexed="12"/>
      <name val="Arial"/>
      <family val="2"/>
    </font>
    <font>
      <b/>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9"/>
      <name val="Arial"/>
      <family val="2"/>
    </font>
    <font>
      <sz val="10"/>
      <color indexed="9"/>
      <name val="Arial"/>
      <family val="2"/>
    </font>
    <font>
      <b/>
      <sz val="9"/>
      <color indexed="10"/>
      <name val="Symbol"/>
      <family val="1"/>
      <charset val="2"/>
    </font>
    <font>
      <b/>
      <sz val="12"/>
      <name val="Arial"/>
      <family val="2"/>
    </font>
    <font>
      <b/>
      <sz val="12"/>
      <color indexed="12"/>
      <name val="Arial"/>
      <family val="2"/>
    </font>
    <font>
      <b/>
      <i/>
      <sz val="9"/>
      <name val="Arial"/>
      <family val="2"/>
    </font>
    <font>
      <sz val="10"/>
      <color indexed="12"/>
      <name val="Arial"/>
      <family val="2"/>
    </font>
    <font>
      <b/>
      <sz val="14"/>
      <color indexed="12"/>
      <name val="Arial"/>
      <family val="2"/>
    </font>
    <font>
      <sz val="14"/>
      <color indexed="12"/>
      <name val="Arial"/>
      <family val="2"/>
    </font>
    <font>
      <b/>
      <sz val="14"/>
      <color indexed="12"/>
      <name val="Arial"/>
      <family val="2"/>
    </font>
    <font>
      <sz val="14"/>
      <color indexed="12"/>
      <name val="Arial"/>
      <family val="2"/>
    </font>
    <font>
      <sz val="12"/>
      <color indexed="12"/>
      <name val="Arial"/>
      <family val="2"/>
    </font>
    <font>
      <b/>
      <sz val="8"/>
      <color indexed="12"/>
      <name val="Arial"/>
      <family val="2"/>
    </font>
    <font>
      <sz val="8"/>
      <color indexed="12"/>
      <name val="Arial"/>
      <family val="2"/>
    </font>
    <font>
      <b/>
      <sz val="10"/>
      <color indexed="10"/>
      <name val="Symbol"/>
      <family val="1"/>
      <charset val="2"/>
    </font>
    <font>
      <b/>
      <sz val="9"/>
      <name val="Arial"/>
      <family val="2"/>
    </font>
    <font>
      <b/>
      <sz val="12"/>
      <color indexed="9"/>
      <name val="Arial"/>
      <family val="2"/>
    </font>
    <font>
      <sz val="12"/>
      <color indexed="9"/>
      <name val="Arial"/>
      <family val="2"/>
    </font>
    <font>
      <sz val="11"/>
      <name val="Arial"/>
      <family val="2"/>
    </font>
    <font>
      <sz val="11"/>
      <name val="Arial"/>
      <family val="2"/>
    </font>
    <font>
      <b/>
      <sz val="9"/>
      <color indexed="10"/>
      <name val="Arial"/>
      <family val="2"/>
    </font>
    <font>
      <sz val="11"/>
      <color indexed="12"/>
      <name val="Arial"/>
      <family val="2"/>
    </font>
    <font>
      <sz val="10"/>
      <color indexed="10"/>
      <name val="Arial"/>
      <family val="2"/>
    </font>
    <font>
      <sz val="10"/>
      <color indexed="9"/>
      <name val="Arial"/>
      <family val="2"/>
    </font>
    <font>
      <b/>
      <sz val="11"/>
      <color indexed="9"/>
      <name val="Arial"/>
      <family val="2"/>
    </font>
    <font>
      <sz val="11"/>
      <color indexed="9"/>
      <name val="Arial"/>
      <family val="2"/>
    </font>
    <font>
      <b/>
      <sz val="10"/>
      <color indexed="9"/>
      <name val="Arial"/>
      <family val="2"/>
    </font>
    <font>
      <b/>
      <sz val="10"/>
      <color indexed="14"/>
      <name val="Arial"/>
      <family val="2"/>
    </font>
    <font>
      <sz val="9"/>
      <color indexed="9"/>
      <name val="Arial"/>
      <family val="2"/>
    </font>
    <font>
      <b/>
      <sz val="14"/>
      <name val="Arial"/>
      <family val="2"/>
    </font>
    <font>
      <b/>
      <sz val="12"/>
      <name val="Arial"/>
      <family val="2"/>
    </font>
    <font>
      <b/>
      <sz val="10"/>
      <color indexed="48"/>
      <name val="Arial"/>
      <family val="2"/>
    </font>
    <font>
      <sz val="12"/>
      <name val="Times New Roman"/>
      <family val="1"/>
    </font>
    <font>
      <sz val="8"/>
      <name val="Times New Roman"/>
      <family val="1"/>
    </font>
    <font>
      <b/>
      <sz val="9"/>
      <name val="Symbol"/>
      <family val="1"/>
      <charset val="2"/>
    </font>
    <font>
      <sz val="14"/>
      <name val="Arial"/>
      <family val="2"/>
    </font>
    <font>
      <b/>
      <sz val="8"/>
      <color indexed="1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5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53"/>
        <bgColor indexed="64"/>
      </patternFill>
    </fill>
    <fill>
      <patternFill patternType="solid">
        <fgColor indexed="8"/>
        <bgColor indexed="64"/>
      </patternFill>
    </fill>
    <fill>
      <patternFill patternType="solid">
        <fgColor indexed="43"/>
        <bgColor indexed="64"/>
      </patternFill>
    </fill>
    <fill>
      <patternFill patternType="solid">
        <fgColor indexed="55"/>
        <bgColor indexed="64"/>
      </patternFill>
    </fill>
    <fill>
      <patternFill patternType="solid">
        <fgColor indexed="46"/>
        <bgColor indexed="64"/>
      </patternFill>
    </fill>
    <fill>
      <patternFill patternType="solid">
        <fgColor indexed="13"/>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8"/>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5">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26" fillId="23" borderId="7" applyNumberFormat="0" applyFont="0" applyAlignment="0" applyProtection="0"/>
    <xf numFmtId="0" fontId="39" fillId="20" borderId="8"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cellStyleXfs>
  <cellXfs count="1274">
    <xf numFmtId="0" fontId="0" fillId="0" borderId="0" xfId="0"/>
    <xf numFmtId="0" fontId="0" fillId="0" borderId="0" xfId="0" applyAlignment="1">
      <alignment horizontal="center"/>
    </xf>
    <xf numFmtId="0" fontId="0" fillId="0" borderId="10" xfId="0" applyBorder="1"/>
    <xf numFmtId="0" fontId="0" fillId="0" borderId="10" xfId="0" applyBorder="1" applyAlignment="1">
      <alignment horizontal="center"/>
    </xf>
    <xf numFmtId="0" fontId="2" fillId="0" borderId="10" xfId="0" applyFont="1" applyBorder="1" applyAlignment="1">
      <alignment horizontal="center"/>
    </xf>
    <xf numFmtId="0" fontId="2" fillId="0" borderId="0" xfId="0" applyFont="1"/>
    <xf numFmtId="0" fontId="4" fillId="0" borderId="0" xfId="0" applyFont="1" applyFill="1" applyBorder="1" applyAlignment="1">
      <alignment horizontal="left"/>
    </xf>
    <xf numFmtId="0" fontId="3" fillId="0" borderId="0" xfId="0" applyFont="1"/>
    <xf numFmtId="0" fontId="12" fillId="0" borderId="0" xfId="0" applyFont="1"/>
    <xf numFmtId="0" fontId="12" fillId="0" borderId="0" xfId="0" applyFont="1" applyAlignment="1">
      <alignment horizontal="center"/>
    </xf>
    <xf numFmtId="0" fontId="12" fillId="24" borderId="10" xfId="0" applyFont="1" applyFill="1" applyBorder="1" applyAlignment="1">
      <alignment horizontal="center" wrapText="1"/>
    </xf>
    <xf numFmtId="0" fontId="9" fillId="25" borderId="0" xfId="0" applyFont="1" applyFill="1"/>
    <xf numFmtId="0" fontId="7" fillId="0" borderId="0" xfId="0" applyFont="1"/>
    <xf numFmtId="0" fontId="7" fillId="0" borderId="0" xfId="0" applyFont="1" applyAlignment="1">
      <alignment horizontal="center"/>
    </xf>
    <xf numFmtId="0" fontId="7" fillId="0" borderId="0" xfId="0" applyFont="1" applyAlignment="1">
      <alignment wrapText="1"/>
    </xf>
    <xf numFmtId="0" fontId="6" fillId="0" borderId="0" xfId="0" applyFont="1"/>
    <xf numFmtId="0" fontId="11" fillId="24" borderId="10" xfId="0" applyFont="1" applyFill="1" applyBorder="1" applyAlignment="1">
      <alignment horizontal="center" wrapText="1"/>
    </xf>
    <xf numFmtId="0" fontId="11" fillId="0" borderId="10" xfId="0" applyFont="1" applyFill="1" applyBorder="1" applyAlignment="1">
      <alignment horizontal="center" wrapText="1"/>
    </xf>
    <xf numFmtId="0" fontId="11" fillId="0" borderId="0" xfId="0" applyFont="1" applyFill="1" applyBorder="1" applyAlignment="1">
      <alignment horizontal="center" wrapText="1"/>
    </xf>
    <xf numFmtId="0" fontId="0" fillId="0" borderId="0" xfId="0" applyBorder="1"/>
    <xf numFmtId="0" fontId="0" fillId="0" borderId="11" xfId="0" applyBorder="1"/>
    <xf numFmtId="166" fontId="1" fillId="0" borderId="0" xfId="41" applyNumberFormat="1"/>
    <xf numFmtId="9" fontId="1" fillId="0" borderId="0" xfId="41"/>
    <xf numFmtId="9" fontId="1" fillId="0" borderId="0" xfId="41" applyBorder="1"/>
    <xf numFmtId="0" fontId="0" fillId="0" borderId="0" xfId="0" applyFill="1"/>
    <xf numFmtId="0" fontId="0" fillId="0" borderId="0" xfId="0" applyFill="1" applyBorder="1"/>
    <xf numFmtId="164" fontId="0" fillId="0" borderId="0" xfId="0" applyNumberFormat="1" applyBorder="1"/>
    <xf numFmtId="0" fontId="43" fillId="26" borderId="0" xfId="0" applyFont="1" applyFill="1"/>
    <xf numFmtId="0" fontId="44" fillId="26" borderId="0" xfId="0" applyFont="1" applyFill="1"/>
    <xf numFmtId="166" fontId="1" fillId="0" borderId="0" xfId="41" applyNumberFormat="1" applyBorder="1"/>
    <xf numFmtId="9" fontId="0" fillId="0" borderId="0" xfId="0" applyNumberFormat="1"/>
    <xf numFmtId="3" fontId="0" fillId="0" borderId="0" xfId="0" applyNumberFormat="1" applyBorder="1"/>
    <xf numFmtId="165" fontId="1" fillId="0" borderId="12" xfId="28" applyNumberFormat="1" applyBorder="1"/>
    <xf numFmtId="164" fontId="1" fillId="0" borderId="0" xfId="29" applyNumberFormat="1"/>
    <xf numFmtId="164" fontId="1" fillId="0" borderId="12" xfId="29" applyNumberFormat="1" applyBorder="1"/>
    <xf numFmtId="164" fontId="1" fillId="0" borderId="0" xfId="29" applyNumberFormat="1" applyBorder="1"/>
    <xf numFmtId="164" fontId="0" fillId="0" borderId="0" xfId="0" applyNumberFormat="1"/>
    <xf numFmtId="164" fontId="1" fillId="0" borderId="11" xfId="29" applyNumberFormat="1" applyBorder="1"/>
    <xf numFmtId="164" fontId="1" fillId="0" borderId="13" xfId="29" applyNumberFormat="1" applyBorder="1"/>
    <xf numFmtId="164" fontId="0" fillId="0" borderId="11" xfId="0" applyNumberFormat="1" applyBorder="1"/>
    <xf numFmtId="164" fontId="2" fillId="0" borderId="0" xfId="0" applyNumberFormat="1" applyFont="1"/>
    <xf numFmtId="164" fontId="2" fillId="0" borderId="11" xfId="0" applyNumberFormat="1" applyFont="1" applyBorder="1"/>
    <xf numFmtId="0" fontId="6" fillId="0" borderId="10" xfId="0" applyFont="1" applyBorder="1"/>
    <xf numFmtId="164" fontId="0" fillId="0" borderId="10" xfId="0" applyNumberFormat="1" applyBorder="1"/>
    <xf numFmtId="9" fontId="4" fillId="0" borderId="10" xfId="41" applyFont="1" applyBorder="1"/>
    <xf numFmtId="165" fontId="0" fillId="0" borderId="0" xfId="0" applyNumberFormat="1"/>
    <xf numFmtId="0" fontId="2" fillId="0" borderId="10" xfId="0" applyFont="1" applyBorder="1" applyAlignment="1">
      <alignment horizontal="right"/>
    </xf>
    <xf numFmtId="164" fontId="2" fillId="0" borderId="10" xfId="0" applyNumberFormat="1" applyFont="1" applyBorder="1"/>
    <xf numFmtId="10" fontId="0" fillId="0" borderId="0" xfId="0" applyNumberFormat="1"/>
    <xf numFmtId="0" fontId="47" fillId="25" borderId="0" xfId="0" applyFont="1" applyFill="1"/>
    <xf numFmtId="165" fontId="4" fillId="0" borderId="10" xfId="0" applyNumberFormat="1" applyFont="1" applyBorder="1"/>
    <xf numFmtId="44" fontId="7" fillId="27" borderId="10" xfId="29" applyFont="1" applyFill="1" applyBorder="1" applyAlignment="1">
      <alignment horizontal="left" indent="1"/>
    </xf>
    <xf numFmtId="0" fontId="12" fillId="0" borderId="0" xfId="0" applyFont="1" applyFill="1"/>
    <xf numFmtId="0" fontId="3" fillId="0" borderId="0" xfId="0" applyFont="1" applyFill="1"/>
    <xf numFmtId="0" fontId="3" fillId="0" borderId="0" xfId="0" applyFont="1" applyFill="1" applyBorder="1"/>
    <xf numFmtId="4" fontId="3" fillId="0" borderId="10" xfId="41" applyNumberFormat="1" applyFont="1" applyFill="1" applyBorder="1" applyAlignment="1">
      <alignment horizontal="center" vertical="center"/>
    </xf>
    <xf numFmtId="4" fontId="3" fillId="0" borderId="10" xfId="41" applyNumberFormat="1" applyFont="1" applyFill="1" applyBorder="1"/>
    <xf numFmtId="4" fontId="3" fillId="0" borderId="0" xfId="41" applyNumberFormat="1" applyFont="1" applyFill="1" applyBorder="1" applyAlignment="1">
      <alignment horizontal="center" vertical="center"/>
    </xf>
    <xf numFmtId="4" fontId="3" fillId="0" borderId="0" xfId="41" applyNumberFormat="1" applyFont="1" applyFill="1" applyBorder="1"/>
    <xf numFmtId="0" fontId="12" fillId="0" borderId="0" xfId="0" applyFont="1" applyFill="1" applyAlignment="1">
      <alignment horizontal="center"/>
    </xf>
    <xf numFmtId="0" fontId="3" fillId="0" borderId="10" xfId="0" applyFont="1" applyFill="1" applyBorder="1"/>
    <xf numFmtId="0" fontId="12" fillId="0" borderId="0" xfId="0" applyFont="1" applyAlignment="1">
      <alignment horizontal="left"/>
    </xf>
    <xf numFmtId="0" fontId="22" fillId="0" borderId="10" xfId="0" applyFont="1" applyFill="1" applyBorder="1" applyAlignment="1">
      <alignment horizontal="center" wrapText="1"/>
    </xf>
    <xf numFmtId="0" fontId="22" fillId="24" borderId="10" xfId="0" applyFont="1" applyFill="1" applyBorder="1" applyAlignment="1">
      <alignment horizontal="center" wrapText="1"/>
    </xf>
    <xf numFmtId="0" fontId="3" fillId="0" borderId="14" xfId="0" applyFont="1" applyFill="1" applyBorder="1"/>
    <xf numFmtId="0" fontId="3" fillId="0" borderId="15" xfId="0" applyFont="1" applyFill="1" applyBorder="1"/>
    <xf numFmtId="4" fontId="3" fillId="0" borderId="15" xfId="41" applyNumberFormat="1" applyFont="1" applyFill="1" applyBorder="1" applyAlignment="1">
      <alignment horizontal="center" vertical="center"/>
    </xf>
    <xf numFmtId="4" fontId="3" fillId="0" borderId="15" xfId="41" applyNumberFormat="1" applyFont="1" applyFill="1" applyBorder="1"/>
    <xf numFmtId="165" fontId="3" fillId="24" borderId="10" xfId="28" applyNumberFormat="1" applyFont="1" applyFill="1" applyBorder="1"/>
    <xf numFmtId="165" fontId="3" fillId="24" borderId="10" xfId="28" applyNumberFormat="1" applyFont="1" applyFill="1" applyBorder="1" applyAlignment="1">
      <alignment horizontal="center" vertical="center"/>
    </xf>
    <xf numFmtId="165" fontId="3" fillId="0" borderId="10" xfId="28" applyNumberFormat="1" applyFont="1" applyFill="1" applyBorder="1"/>
    <xf numFmtId="165" fontId="3" fillId="0" borderId="0" xfId="28" applyNumberFormat="1" applyFont="1" applyFill="1" applyBorder="1"/>
    <xf numFmtId="164" fontId="3" fillId="24" borderId="10" xfId="29" applyNumberFormat="1" applyFont="1" applyFill="1" applyBorder="1"/>
    <xf numFmtId="164" fontId="3" fillId="0" borderId="10" xfId="29" applyNumberFormat="1" applyFont="1" applyFill="1" applyBorder="1" applyAlignment="1">
      <alignment horizontal="center" vertical="center"/>
    </xf>
    <xf numFmtId="164" fontId="3" fillId="0" borderId="10" xfId="29" applyNumberFormat="1" applyFont="1" applyFill="1" applyBorder="1"/>
    <xf numFmtId="44" fontId="7" fillId="27" borderId="16" xfId="29" applyFont="1" applyFill="1" applyBorder="1"/>
    <xf numFmtId="44" fontId="7" fillId="27" borderId="16" xfId="29" applyFont="1" applyFill="1" applyBorder="1" applyAlignment="1">
      <alignment horizontal="center" vertical="center"/>
    </xf>
    <xf numFmtId="44" fontId="7" fillId="27" borderId="16" xfId="29" applyFont="1" applyFill="1" applyBorder="1" applyAlignment="1">
      <alignment horizontal="center"/>
    </xf>
    <xf numFmtId="165" fontId="3" fillId="0" borderId="14" xfId="28" applyNumberFormat="1" applyFont="1" applyFill="1" applyBorder="1"/>
    <xf numFmtId="165" fontId="3" fillId="0" borderId="15" xfId="28" applyNumberFormat="1" applyFont="1" applyFill="1" applyBorder="1"/>
    <xf numFmtId="164" fontId="3" fillId="0" borderId="15" xfId="29" applyNumberFormat="1" applyFont="1" applyFill="1" applyBorder="1"/>
    <xf numFmtId="164" fontId="3" fillId="0" borderId="15" xfId="29" applyNumberFormat="1" applyFont="1" applyFill="1" applyBorder="1" applyAlignment="1">
      <alignment horizontal="center" vertical="center"/>
    </xf>
    <xf numFmtId="0" fontId="22" fillId="0" borderId="0" xfId="0" applyFont="1" applyFill="1" applyBorder="1" applyAlignment="1">
      <alignment horizontal="center" wrapText="1"/>
    </xf>
    <xf numFmtId="0" fontId="12" fillId="0" borderId="0" xfId="0" applyFont="1" applyFill="1" applyBorder="1" applyAlignment="1">
      <alignment horizontal="center" wrapText="1"/>
    </xf>
    <xf numFmtId="0" fontId="11" fillId="0" borderId="0" xfId="0" applyFont="1" applyAlignment="1">
      <alignment horizontal="center" wrapText="1"/>
    </xf>
    <xf numFmtId="0" fontId="11" fillId="0" borderId="10" xfId="0" applyFont="1" applyBorder="1" applyAlignment="1">
      <alignment horizontal="center" wrapText="1"/>
    </xf>
    <xf numFmtId="0" fontId="47" fillId="0" borderId="0" xfId="0" applyFont="1" applyAlignment="1">
      <alignment horizontal="left" wrapText="1"/>
    </xf>
    <xf numFmtId="164" fontId="3" fillId="24" borderId="10" xfId="0" applyNumberFormat="1" applyFont="1" applyFill="1" applyBorder="1"/>
    <xf numFmtId="164" fontId="3" fillId="0" borderId="0" xfId="0" applyNumberFormat="1" applyFont="1"/>
    <xf numFmtId="164" fontId="3" fillId="0" borderId="10" xfId="0" applyNumberFormat="1" applyFont="1" applyFill="1" applyBorder="1"/>
    <xf numFmtId="0" fontId="11" fillId="0" borderId="0" xfId="0" applyFont="1"/>
    <xf numFmtId="0" fontId="11" fillId="28" borderId="0" xfId="0" applyFont="1" applyFill="1"/>
    <xf numFmtId="164" fontId="3" fillId="0" borderId="0" xfId="29" applyNumberFormat="1" applyFont="1" applyFill="1" applyBorder="1"/>
    <xf numFmtId="0" fontId="47" fillId="25" borderId="0" xfId="0" applyFont="1" applyFill="1" applyAlignment="1">
      <alignment horizontal="left"/>
    </xf>
    <xf numFmtId="164" fontId="3" fillId="0" borderId="10" xfId="0" applyNumberFormat="1" applyFont="1" applyBorder="1"/>
    <xf numFmtId="0" fontId="22" fillId="0" borderId="14" xfId="0" applyFont="1" applyFill="1" applyBorder="1" applyAlignment="1">
      <alignment horizontal="left" wrapText="1"/>
    </xf>
    <xf numFmtId="0" fontId="22" fillId="0" borderId="14" xfId="0" applyFont="1" applyBorder="1"/>
    <xf numFmtId="0" fontId="11" fillId="0" borderId="14" xfId="0" applyFont="1" applyFill="1" applyBorder="1" applyAlignment="1">
      <alignment horizontal="left" wrapText="1"/>
    </xf>
    <xf numFmtId="164" fontId="3" fillId="0" borderId="14" xfId="0" applyNumberFormat="1" applyFont="1" applyBorder="1"/>
    <xf numFmtId="9" fontId="3" fillId="0" borderId="10" xfId="41" applyFont="1" applyBorder="1"/>
    <xf numFmtId="9" fontId="3" fillId="0" borderId="17" xfId="41" applyFont="1" applyBorder="1"/>
    <xf numFmtId="0" fontId="11" fillId="0" borderId="10" xfId="0" applyFont="1" applyFill="1" applyBorder="1"/>
    <xf numFmtId="164" fontId="11" fillId="24" borderId="10" xfId="0" applyNumberFormat="1" applyFont="1" applyFill="1" applyBorder="1"/>
    <xf numFmtId="164" fontId="11" fillId="0" borderId="10" xfId="0" applyNumberFormat="1" applyFont="1" applyBorder="1"/>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xf numFmtId="164" fontId="11" fillId="0" borderId="14" xfId="0" applyNumberFormat="1" applyFont="1" applyBorder="1"/>
    <xf numFmtId="0" fontId="11" fillId="0" borderId="0" xfId="0" applyFont="1" applyFill="1"/>
    <xf numFmtId="164" fontId="3" fillId="0" borderId="0" xfId="29" applyNumberFormat="1" applyFont="1" applyFill="1" applyBorder="1" applyAlignment="1">
      <alignment horizontal="center" vertical="center"/>
    </xf>
    <xf numFmtId="0" fontId="4" fillId="0" borderId="0" xfId="0" applyFont="1" applyBorder="1" applyAlignment="1">
      <alignment horizontal="left"/>
    </xf>
    <xf numFmtId="0" fontId="4" fillId="0" borderId="10" xfId="0" applyFont="1" applyFill="1" applyBorder="1" applyAlignment="1">
      <alignment horizontal="left"/>
    </xf>
    <xf numFmtId="164" fontId="3" fillId="25" borderId="0" xfId="29" applyNumberFormat="1" applyFont="1" applyFill="1" applyBorder="1"/>
    <xf numFmtId="0" fontId="54" fillId="25" borderId="0" xfId="0" applyFont="1" applyFill="1"/>
    <xf numFmtId="164" fontId="54" fillId="25" borderId="0" xfId="29" applyNumberFormat="1" applyFont="1" applyFill="1" applyBorder="1" applyAlignment="1">
      <alignment horizontal="center" vertical="center"/>
    </xf>
    <xf numFmtId="164" fontId="54" fillId="25" borderId="0" xfId="29" applyNumberFormat="1" applyFont="1" applyFill="1" applyBorder="1"/>
    <xf numFmtId="0" fontId="22" fillId="0" borderId="10" xfId="0" applyFont="1" applyBorder="1" applyAlignment="1">
      <alignment horizontal="left" indent="1"/>
    </xf>
    <xf numFmtId="0" fontId="11" fillId="0" borderId="10" xfId="0" applyFont="1" applyBorder="1" applyAlignment="1">
      <alignment horizontal="center"/>
    </xf>
    <xf numFmtId="0" fontId="3" fillId="0" borderId="21" xfId="0" applyFont="1" applyFill="1" applyBorder="1"/>
    <xf numFmtId="165" fontId="3" fillId="0" borderId="21" xfId="28" applyNumberFormat="1" applyFont="1" applyFill="1" applyBorder="1"/>
    <xf numFmtId="0" fontId="11" fillId="24" borderId="10" xfId="0" applyFont="1" applyFill="1" applyBorder="1" applyAlignment="1">
      <alignment horizontal="center"/>
    </xf>
    <xf numFmtId="0" fontId="11" fillId="0" borderId="10" xfId="0" applyFont="1" applyFill="1" applyBorder="1" applyAlignment="1">
      <alignment horizontal="center"/>
    </xf>
    <xf numFmtId="0" fontId="56" fillId="25" borderId="0" xfId="0" applyFont="1" applyFill="1"/>
    <xf numFmtId="165" fontId="3" fillId="0" borderId="16" xfId="28" applyNumberFormat="1" applyFont="1" applyFill="1" applyBorder="1"/>
    <xf numFmtId="165" fontId="13" fillId="0" borderId="0" xfId="28" applyNumberFormat="1" applyFont="1" applyFill="1" applyBorder="1"/>
    <xf numFmtId="0" fontId="14" fillId="25" borderId="0" xfId="0" applyFont="1" applyFill="1"/>
    <xf numFmtId="165" fontId="3" fillId="25" borderId="22" xfId="28" applyNumberFormat="1" applyFont="1" applyFill="1" applyBorder="1"/>
    <xf numFmtId="165" fontId="3" fillId="0" borderId="22" xfId="28" applyNumberFormat="1" applyFont="1" applyFill="1" applyBorder="1"/>
    <xf numFmtId="165" fontId="3" fillId="0" borderId="17" xfId="28" applyNumberFormat="1" applyFont="1" applyFill="1" applyBorder="1"/>
    <xf numFmtId="165" fontId="3" fillId="0" borderId="10" xfId="28" applyNumberFormat="1" applyFont="1" applyBorder="1"/>
    <xf numFmtId="165" fontId="11" fillId="0" borderId="10" xfId="28" applyNumberFormat="1" applyFont="1" applyBorder="1"/>
    <xf numFmtId="0" fontId="22" fillId="0" borderId="10" xfId="0" applyFont="1" applyFill="1" applyBorder="1" applyAlignment="1">
      <alignment horizontal="left" wrapText="1"/>
    </xf>
    <xf numFmtId="164" fontId="3" fillId="0" borderId="10" xfId="29" applyNumberFormat="1" applyFont="1" applyBorder="1" applyAlignment="1">
      <alignment horizontal="center"/>
    </xf>
    <xf numFmtId="0" fontId="12" fillId="0" borderId="10" xfId="0" applyFont="1" applyBorder="1" applyAlignment="1">
      <alignment horizontal="center"/>
    </xf>
    <xf numFmtId="0" fontId="22" fillId="0" borderId="0" xfId="0" applyFont="1"/>
    <xf numFmtId="0" fontId="12" fillId="0" borderId="0" xfId="0" applyFont="1" applyAlignment="1">
      <alignment horizontal="center" wrapText="1"/>
    </xf>
    <xf numFmtId="0" fontId="12" fillId="0" borderId="23" xfId="0" applyFont="1" applyBorder="1"/>
    <xf numFmtId="0" fontId="57" fillId="0" borderId="0" xfId="0" applyFont="1"/>
    <xf numFmtId="165" fontId="13" fillId="24" borderId="10" xfId="28" applyNumberFormat="1" applyFont="1" applyFill="1" applyBorder="1"/>
    <xf numFmtId="165" fontId="11" fillId="24" borderId="10" xfId="28" applyNumberFormat="1" applyFont="1" applyFill="1" applyBorder="1"/>
    <xf numFmtId="165" fontId="3" fillId="0" borderId="0" xfId="0" applyNumberFormat="1" applyFont="1"/>
    <xf numFmtId="165" fontId="11" fillId="0" borderId="10" xfId="28" applyNumberFormat="1" applyFont="1" applyFill="1" applyBorder="1"/>
    <xf numFmtId="0" fontId="11" fillId="0" borderId="0" xfId="0" applyFont="1" applyFill="1" applyBorder="1"/>
    <xf numFmtId="165" fontId="11" fillId="0" borderId="0" xfId="28" applyNumberFormat="1" applyFont="1" applyFill="1" applyBorder="1"/>
    <xf numFmtId="165" fontId="3" fillId="0" borderId="0" xfId="0" applyNumberFormat="1" applyFont="1" applyFill="1"/>
    <xf numFmtId="164" fontId="11" fillId="0" borderId="10" xfId="29" applyNumberFormat="1" applyFont="1" applyFill="1" applyBorder="1" applyAlignment="1">
      <alignment horizontal="center"/>
    </xf>
    <xf numFmtId="164" fontId="3" fillId="0" borderId="10" xfId="29" applyNumberFormat="1" applyFont="1" applyFill="1" applyBorder="1" applyAlignment="1">
      <alignment horizontal="center"/>
    </xf>
    <xf numFmtId="0" fontId="11" fillId="0" borderId="14" xfId="0" applyFont="1" applyFill="1" applyBorder="1" applyAlignment="1">
      <alignment horizontal="center" wrapText="1"/>
    </xf>
    <xf numFmtId="165" fontId="3" fillId="24" borderId="17" xfId="28" applyNumberFormat="1" applyFont="1" applyFill="1" applyBorder="1"/>
    <xf numFmtId="165" fontId="3" fillId="0" borderId="17" xfId="28" applyNumberFormat="1" applyFont="1" applyBorder="1"/>
    <xf numFmtId="9" fontId="3" fillId="0" borderId="10" xfId="41" applyFont="1" applyBorder="1" applyAlignment="1">
      <alignment horizontal="center"/>
    </xf>
    <xf numFmtId="0" fontId="11" fillId="0" borderId="10" xfId="0" applyFont="1" applyBorder="1"/>
    <xf numFmtId="9" fontId="3" fillId="0" borderId="10" xfId="41" applyFont="1" applyFill="1" applyBorder="1" applyAlignment="1">
      <alignment horizontal="center"/>
    </xf>
    <xf numFmtId="0" fontId="11" fillId="0" borderId="10" xfId="0" applyFont="1" applyBorder="1" applyAlignment="1">
      <alignment horizontal="right"/>
    </xf>
    <xf numFmtId="0" fontId="3" fillId="0" borderId="10" xfId="0" applyFont="1" applyBorder="1" applyAlignment="1">
      <alignment horizontal="left" indent="1"/>
    </xf>
    <xf numFmtId="0" fontId="11" fillId="0" borderId="10" xfId="0" applyFont="1" applyBorder="1" applyAlignment="1">
      <alignment horizontal="left"/>
    </xf>
    <xf numFmtId="0" fontId="3" fillId="29" borderId="0" xfId="0" applyFont="1" applyFill="1"/>
    <xf numFmtId="164" fontId="47" fillId="25" borderId="0" xfId="0" applyNumberFormat="1" applyFont="1" applyFill="1"/>
    <xf numFmtId="44" fontId="0" fillId="0" borderId="0" xfId="0" applyNumberFormat="1"/>
    <xf numFmtId="9" fontId="0" fillId="0" borderId="0" xfId="41" applyFont="1"/>
    <xf numFmtId="165" fontId="0" fillId="0" borderId="0" xfId="0" applyNumberFormat="1" applyBorder="1"/>
    <xf numFmtId="165" fontId="1" fillId="0" borderId="0" xfId="41" applyNumberFormat="1" applyBorder="1"/>
    <xf numFmtId="0" fontId="0" fillId="0" borderId="11" xfId="0" applyBorder="1" applyAlignment="1">
      <alignment horizontal="center"/>
    </xf>
    <xf numFmtId="0" fontId="0" fillId="0" borderId="13" xfId="0" applyBorder="1" applyAlignment="1">
      <alignment horizontal="center"/>
    </xf>
    <xf numFmtId="0" fontId="0" fillId="0" borderId="11" xfId="0" applyBorder="1" applyAlignment="1">
      <alignment horizontal="center" wrapText="1"/>
    </xf>
    <xf numFmtId="0" fontId="0" fillId="0" borderId="24" xfId="0" applyBorder="1" applyAlignment="1">
      <alignment horizontal="center"/>
    </xf>
    <xf numFmtId="43" fontId="4" fillId="0" borderId="0" xfId="28" applyFont="1"/>
    <xf numFmtId="164" fontId="1" fillId="0" borderId="0" xfId="28" applyNumberFormat="1"/>
    <xf numFmtId="164" fontId="0" fillId="0" borderId="12"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Border="1" applyAlignment="1">
      <alignment horizontal="center" wrapText="1"/>
    </xf>
    <xf numFmtId="164" fontId="1" fillId="0" borderId="12" xfId="28" applyNumberFormat="1" applyBorder="1"/>
    <xf numFmtId="164" fontId="0" fillId="0" borderId="12" xfId="0" applyNumberFormat="1" applyBorder="1"/>
    <xf numFmtId="164" fontId="1" fillId="0" borderId="11" xfId="28" applyNumberFormat="1" applyBorder="1"/>
    <xf numFmtId="164" fontId="1" fillId="0" borderId="13" xfId="28" applyNumberFormat="1" applyBorder="1"/>
    <xf numFmtId="164" fontId="0" fillId="0" borderId="13" xfId="0" applyNumberFormat="1" applyBorder="1"/>
    <xf numFmtId="165" fontId="0" fillId="0" borderId="12" xfId="0" applyNumberFormat="1" applyBorder="1" applyAlignment="1">
      <alignment horizontal="center"/>
    </xf>
    <xf numFmtId="165" fontId="4" fillId="0" borderId="0" xfId="28" applyNumberFormat="1" applyFont="1"/>
    <xf numFmtId="164" fontId="0" fillId="0" borderId="24" xfId="0" applyNumberFormat="1" applyBorder="1" applyAlignment="1">
      <alignment horizontal="center"/>
    </xf>
    <xf numFmtId="164" fontId="0" fillId="0" borderId="11" xfId="0" applyNumberFormat="1" applyBorder="1" applyAlignment="1">
      <alignment horizontal="center"/>
    </xf>
    <xf numFmtId="164" fontId="0" fillId="0" borderId="11" xfId="0" applyNumberFormat="1" applyBorder="1" applyAlignment="1">
      <alignment horizontal="center" wrapText="1"/>
    </xf>
    <xf numFmtId="0" fontId="2" fillId="0" borderId="0" xfId="0" applyFont="1" applyAlignment="1">
      <alignment horizontal="right"/>
    </xf>
    <xf numFmtId="0" fontId="59" fillId="30" borderId="0" xfId="0" applyFont="1" applyFill="1"/>
    <xf numFmtId="0" fontId="60" fillId="30" borderId="0" xfId="0" applyFont="1" applyFill="1" applyBorder="1"/>
    <xf numFmtId="9" fontId="60" fillId="30" borderId="0" xfId="41" applyFont="1" applyFill="1" applyBorder="1"/>
    <xf numFmtId="3" fontId="60" fillId="30" borderId="0" xfId="0" applyNumberFormat="1" applyFont="1" applyFill="1" applyBorder="1"/>
    <xf numFmtId="0" fontId="60" fillId="30" borderId="0" xfId="0" applyFont="1" applyFill="1"/>
    <xf numFmtId="0" fontId="0" fillId="0" borderId="11" xfId="0" applyFill="1" applyBorder="1" applyAlignment="1">
      <alignment horizontal="center"/>
    </xf>
    <xf numFmtId="0" fontId="0" fillId="0" borderId="11" xfId="0" applyFill="1" applyBorder="1" applyAlignment="1">
      <alignment horizontal="center" wrapText="1"/>
    </xf>
    <xf numFmtId="0" fontId="0" fillId="0" borderId="13" xfId="0" applyFill="1" applyBorder="1" applyAlignment="1">
      <alignment horizontal="center"/>
    </xf>
    <xf numFmtId="0" fontId="0" fillId="0" borderId="24" xfId="0" applyFill="1" applyBorder="1" applyAlignment="1">
      <alignment horizontal="center"/>
    </xf>
    <xf numFmtId="165" fontId="1" fillId="0" borderId="12" xfId="28" applyNumberFormat="1" applyFill="1" applyBorder="1"/>
    <xf numFmtId="165" fontId="0" fillId="0" borderId="0" xfId="0" applyNumberFormat="1" applyFill="1" applyBorder="1" applyAlignment="1">
      <alignment horizontal="center"/>
    </xf>
    <xf numFmtId="165" fontId="0" fillId="0" borderId="12" xfId="0" applyNumberFormat="1" applyFill="1" applyBorder="1" applyAlignment="1">
      <alignment horizontal="center"/>
    </xf>
    <xf numFmtId="43" fontId="0" fillId="0" borderId="0" xfId="0" applyNumberFormat="1" applyFill="1" applyBorder="1" applyAlignment="1">
      <alignment horizontal="center"/>
    </xf>
    <xf numFmtId="165" fontId="0" fillId="0" borderId="0" xfId="0" applyNumberFormat="1" applyFill="1" applyBorder="1" applyAlignment="1">
      <alignment horizontal="center" wrapText="1"/>
    </xf>
    <xf numFmtId="43" fontId="0" fillId="0" borderId="12" xfId="0" applyNumberFormat="1" applyFill="1" applyBorder="1" applyAlignment="1">
      <alignment horizontal="center"/>
    </xf>
    <xf numFmtId="165" fontId="1" fillId="0" borderId="0" xfId="28" applyNumberFormat="1" applyFill="1" applyBorder="1"/>
    <xf numFmtId="164" fontId="1" fillId="0" borderId="0" xfId="28" applyNumberFormat="1" applyFill="1"/>
    <xf numFmtId="164" fontId="1" fillId="0" borderId="0" xfId="29" applyNumberFormat="1" applyFill="1"/>
    <xf numFmtId="164" fontId="0" fillId="0" borderId="12" xfId="0" applyNumberFormat="1" applyFill="1" applyBorder="1" applyAlignment="1">
      <alignment horizontal="center"/>
    </xf>
    <xf numFmtId="164" fontId="0" fillId="0" borderId="0" xfId="0" applyNumberFormat="1" applyFill="1" applyBorder="1" applyAlignment="1">
      <alignment horizontal="center"/>
    </xf>
    <xf numFmtId="164" fontId="0" fillId="0" borderId="0" xfId="0" applyNumberFormat="1" applyFill="1" applyBorder="1" applyAlignment="1">
      <alignment horizontal="center" wrapText="1"/>
    </xf>
    <xf numFmtId="164" fontId="0" fillId="0" borderId="0" xfId="0" applyNumberFormat="1" applyFill="1"/>
    <xf numFmtId="165" fontId="0" fillId="0" borderId="13" xfId="0" applyNumberFormat="1" applyFill="1" applyBorder="1" applyAlignment="1">
      <alignment horizontal="center"/>
    </xf>
    <xf numFmtId="44" fontId="0" fillId="0" borderId="0" xfId="0" applyNumberFormat="1" applyBorder="1"/>
    <xf numFmtId="165" fontId="1" fillId="0" borderId="13" xfId="28" applyNumberFormat="1" applyFill="1" applyBorder="1"/>
    <xf numFmtId="165" fontId="0" fillId="0" borderId="11" xfId="0" applyNumberFormat="1" applyFill="1" applyBorder="1" applyAlignment="1">
      <alignment horizontal="center"/>
    </xf>
    <xf numFmtId="43" fontId="0" fillId="0" borderId="11" xfId="0" applyNumberFormat="1" applyFill="1" applyBorder="1" applyAlignment="1">
      <alignment horizontal="center"/>
    </xf>
    <xf numFmtId="165" fontId="0" fillId="0" borderId="11" xfId="0" applyNumberFormat="1" applyFill="1" applyBorder="1" applyAlignment="1">
      <alignment horizontal="center" wrapText="1"/>
    </xf>
    <xf numFmtId="0" fontId="47" fillId="29" borderId="0" xfId="0" applyFont="1" applyFill="1"/>
    <xf numFmtId="0" fontId="54" fillId="29" borderId="0" xfId="0" applyFont="1" applyFill="1"/>
    <xf numFmtId="0" fontId="0" fillId="29" borderId="0" xfId="0" applyFill="1"/>
    <xf numFmtId="0" fontId="61" fillId="0" borderId="25" xfId="0" applyFont="1" applyBorder="1"/>
    <xf numFmtId="0" fontId="61" fillId="0" borderId="21" xfId="0" applyFont="1" applyBorder="1"/>
    <xf numFmtId="9" fontId="61" fillId="0" borderId="21" xfId="41" applyFont="1" applyBorder="1"/>
    <xf numFmtId="3" fontId="61" fillId="0" borderId="21" xfId="0" applyNumberFormat="1" applyFont="1" applyBorder="1"/>
    <xf numFmtId="0" fontId="61" fillId="0" borderId="26" xfId="0" applyFont="1" applyBorder="1"/>
    <xf numFmtId="0" fontId="2" fillId="0" borderId="10" xfId="0" applyFont="1" applyFill="1" applyBorder="1"/>
    <xf numFmtId="165" fontId="4" fillId="0" borderId="10" xfId="0" applyNumberFormat="1" applyFont="1" applyBorder="1" applyAlignment="1">
      <alignment horizontal="right"/>
    </xf>
    <xf numFmtId="165" fontId="4" fillId="0" borderId="10" xfId="0" applyNumberFormat="1" applyFont="1" applyFill="1" applyBorder="1"/>
    <xf numFmtId="3" fontId="4" fillId="0" borderId="10" xfId="0" applyNumberFormat="1" applyFont="1" applyBorder="1" applyAlignment="1">
      <alignment horizontal="right"/>
    </xf>
    <xf numFmtId="164" fontId="0" fillId="0" borderId="0" xfId="29" applyNumberFormat="1" applyFont="1"/>
    <xf numFmtId="165" fontId="1" fillId="0" borderId="11" xfId="0" applyNumberFormat="1" applyFont="1" applyBorder="1" applyAlignment="1">
      <alignment horizontal="center"/>
    </xf>
    <xf numFmtId="165" fontId="1" fillId="0" borderId="11" xfId="0" applyNumberFormat="1" applyFont="1" applyBorder="1" applyAlignment="1">
      <alignment horizontal="center" wrapText="1"/>
    </xf>
    <xf numFmtId="1" fontId="1" fillId="0" borderId="11" xfId="0" applyNumberFormat="1" applyFont="1" applyBorder="1" applyAlignment="1">
      <alignment horizontal="center"/>
    </xf>
    <xf numFmtId="3" fontId="1" fillId="0" borderId="11" xfId="0" applyNumberFormat="1" applyFont="1" applyBorder="1" applyAlignment="1">
      <alignment horizontal="center"/>
    </xf>
    <xf numFmtId="0" fontId="2" fillId="0" borderId="0" xfId="0" applyFont="1" applyFill="1" applyBorder="1"/>
    <xf numFmtId="0" fontId="8" fillId="0" borderId="0" xfId="0" applyFont="1"/>
    <xf numFmtId="0" fontId="9" fillId="0" borderId="0" xfId="0" applyFont="1" applyFill="1" applyBorder="1"/>
    <xf numFmtId="0" fontId="0" fillId="26" borderId="0" xfId="0" applyFill="1"/>
    <xf numFmtId="0" fontId="64" fillId="0" borderId="0" xfId="0" applyFont="1" applyFill="1"/>
    <xf numFmtId="0" fontId="54" fillId="0" borderId="0" xfId="0" applyFont="1" applyFill="1"/>
    <xf numFmtId="9" fontId="4" fillId="0" borderId="10" xfId="41" applyFont="1" applyBorder="1" applyAlignment="1">
      <alignment horizontal="right"/>
    </xf>
    <xf numFmtId="9" fontId="4" fillId="0" borderId="10" xfId="41" applyFont="1" applyFill="1" applyBorder="1"/>
    <xf numFmtId="164" fontId="66" fillId="0" borderId="0" xfId="0" applyNumberFormat="1" applyFont="1" applyBorder="1"/>
    <xf numFmtId="0" fontId="66" fillId="0" borderId="0" xfId="0" applyFont="1" applyBorder="1"/>
    <xf numFmtId="9" fontId="66" fillId="0" borderId="0" xfId="41" applyFont="1" applyBorder="1"/>
    <xf numFmtId="164" fontId="66" fillId="0" borderId="0" xfId="41" applyNumberFormat="1" applyFont="1" applyBorder="1"/>
    <xf numFmtId="3" fontId="66" fillId="0" borderId="0" xfId="0" applyNumberFormat="1" applyFont="1" applyBorder="1"/>
    <xf numFmtId="164" fontId="66" fillId="0" borderId="0" xfId="0" applyNumberFormat="1" applyFont="1"/>
    <xf numFmtId="0" fontId="66" fillId="0" borderId="0" xfId="0" applyFont="1"/>
    <xf numFmtId="0" fontId="67" fillId="26" borderId="0" xfId="0" applyFont="1" applyFill="1"/>
    <xf numFmtId="0" fontId="68" fillId="26" borderId="0" xfId="0" applyFont="1" applyFill="1"/>
    <xf numFmtId="0" fontId="69" fillId="26" borderId="10" xfId="0" applyFont="1" applyFill="1" applyBorder="1"/>
    <xf numFmtId="0" fontId="69" fillId="26" borderId="10" xfId="0" applyFont="1" applyFill="1" applyBorder="1" applyAlignment="1">
      <alignment horizontal="center"/>
    </xf>
    <xf numFmtId="0" fontId="69" fillId="26" borderId="10" xfId="0" applyFont="1" applyFill="1" applyBorder="1" applyAlignment="1">
      <alignment horizontal="center" wrapText="1"/>
    </xf>
    <xf numFmtId="0" fontId="69" fillId="30" borderId="10" xfId="0" applyFont="1" applyFill="1" applyBorder="1"/>
    <xf numFmtId="0" fontId="69" fillId="30" borderId="10" xfId="0" applyFont="1" applyFill="1" applyBorder="1" applyAlignment="1">
      <alignment horizontal="center"/>
    </xf>
    <xf numFmtId="0" fontId="69" fillId="30" borderId="10" xfId="0" applyFont="1" applyFill="1" applyBorder="1" applyAlignment="1">
      <alignment horizontal="center" wrapText="1"/>
    </xf>
    <xf numFmtId="0" fontId="2" fillId="0" borderId="10" xfId="0" applyFont="1" applyFill="1" applyBorder="1" applyAlignment="1">
      <alignment wrapText="1"/>
    </xf>
    <xf numFmtId="164" fontId="4" fillId="0" borderId="10" xfId="29" applyNumberFormat="1" applyFont="1" applyBorder="1" applyAlignment="1">
      <alignment horizontal="right"/>
    </xf>
    <xf numFmtId="164" fontId="4" fillId="0" borderId="10" xfId="29" applyNumberFormat="1" applyFont="1" applyFill="1" applyBorder="1"/>
    <xf numFmtId="164" fontId="4" fillId="0" borderId="10" xfId="29" applyNumberFormat="1" applyFont="1" applyBorder="1"/>
    <xf numFmtId="0" fontId="1" fillId="0" borderId="0" xfId="0" applyFont="1"/>
    <xf numFmtId="0" fontId="0" fillId="0" borderId="0" xfId="0" applyAlignment="1">
      <alignment wrapText="1"/>
    </xf>
    <xf numFmtId="0" fontId="50" fillId="29" borderId="0" xfId="0" applyFont="1" applyFill="1"/>
    <xf numFmtId="0" fontId="51" fillId="29" borderId="0" xfId="0" applyFont="1" applyFill="1"/>
    <xf numFmtId="0" fontId="52" fillId="25" borderId="0" xfId="0" applyFont="1" applyFill="1" applyAlignment="1">
      <alignment horizontal="center"/>
    </xf>
    <xf numFmtId="4" fontId="53" fillId="25" borderId="0" xfId="41" applyNumberFormat="1" applyFont="1" applyFill="1" applyBorder="1" applyAlignment="1">
      <alignment horizontal="center" vertical="center"/>
    </xf>
    <xf numFmtId="4" fontId="53" fillId="25" borderId="0" xfId="41" applyNumberFormat="1" applyFont="1" applyFill="1" applyBorder="1"/>
    <xf numFmtId="0" fontId="53" fillId="25" borderId="0" xfId="0" applyFont="1" applyFill="1"/>
    <xf numFmtId="0" fontId="17" fillId="25" borderId="0" xfId="0" applyFont="1" applyFill="1" applyAlignment="1">
      <alignment horizontal="left"/>
    </xf>
    <xf numFmtId="0" fontId="9" fillId="29" borderId="0" xfId="0" applyFont="1" applyFill="1" applyAlignment="1">
      <alignment horizontal="left"/>
    </xf>
    <xf numFmtId="0" fontId="11" fillId="0" borderId="20" xfId="0" applyFont="1" applyBorder="1" applyAlignment="1">
      <alignment horizontal="center" wrapText="1"/>
    </xf>
    <xf numFmtId="0" fontId="11" fillId="0" borderId="23" xfId="0" applyFont="1" applyBorder="1" applyAlignment="1">
      <alignment horizontal="center" wrapText="1"/>
    </xf>
    <xf numFmtId="0" fontId="12" fillId="0" borderId="10" xfId="0" applyFont="1" applyBorder="1" applyAlignment="1">
      <alignment horizontal="center" wrapText="1"/>
    </xf>
    <xf numFmtId="0" fontId="46" fillId="29" borderId="0" xfId="0" applyFont="1" applyFill="1"/>
    <xf numFmtId="0" fontId="11" fillId="29" borderId="0" xfId="0" applyFont="1" applyFill="1"/>
    <xf numFmtId="0" fontId="51" fillId="31" borderId="0" xfId="0" applyFont="1" applyFill="1"/>
    <xf numFmtId="0" fontId="50" fillId="31" borderId="0" xfId="0" applyFont="1" applyFill="1"/>
    <xf numFmtId="0" fontId="3" fillId="31" borderId="0" xfId="0" applyFont="1" applyFill="1"/>
    <xf numFmtId="164" fontId="11" fillId="0" borderId="0" xfId="29" applyNumberFormat="1" applyFont="1" applyFill="1" applyBorder="1"/>
    <xf numFmtId="164" fontId="11" fillId="0" borderId="0" xfId="29" applyNumberFormat="1" applyFont="1" applyFill="1" applyBorder="1" applyAlignment="1">
      <alignment horizontal="center"/>
    </xf>
    <xf numFmtId="0" fontId="11" fillId="0" borderId="0" xfId="0" applyFont="1" applyBorder="1" applyAlignment="1">
      <alignment horizontal="left"/>
    </xf>
    <xf numFmtId="0" fontId="22" fillId="0" borderId="0" xfId="0" applyFont="1" applyBorder="1" applyAlignment="1">
      <alignment horizontal="left" indent="1"/>
    </xf>
    <xf numFmtId="0" fontId="3" fillId="0" borderId="0" xfId="0" applyFont="1" applyBorder="1" applyAlignment="1">
      <alignment horizontal="left" indent="1"/>
    </xf>
    <xf numFmtId="0" fontId="11" fillId="0" borderId="0" xfId="0" applyFont="1" applyBorder="1"/>
    <xf numFmtId="0" fontId="3" fillId="32" borderId="0" xfId="0" applyFont="1" applyFill="1"/>
    <xf numFmtId="0" fontId="3" fillId="32" borderId="0" xfId="0" applyFont="1" applyFill="1" applyBorder="1"/>
    <xf numFmtId="165" fontId="3" fillId="32" borderId="14" xfId="28" applyNumberFormat="1" applyFont="1" applyFill="1" applyBorder="1"/>
    <xf numFmtId="165" fontId="3" fillId="32" borderId="15" xfId="28" applyNumberFormat="1" applyFont="1" applyFill="1" applyBorder="1"/>
    <xf numFmtId="165" fontId="3" fillId="32" borderId="10" xfId="28" applyNumberFormat="1" applyFont="1" applyFill="1" applyBorder="1"/>
    <xf numFmtId="164" fontId="3" fillId="32" borderId="10" xfId="29" applyNumberFormat="1" applyFont="1" applyFill="1" applyBorder="1"/>
    <xf numFmtId="164" fontId="3" fillId="0" borderId="16" xfId="0" applyNumberFormat="1" applyFont="1" applyFill="1" applyBorder="1"/>
    <xf numFmtId="164" fontId="3" fillId="0" borderId="0" xfId="0" applyNumberFormat="1" applyFont="1" applyFill="1"/>
    <xf numFmtId="165" fontId="3" fillId="0" borderId="0" xfId="28" applyNumberFormat="1" applyFont="1"/>
    <xf numFmtId="164" fontId="3" fillId="0" borderId="27" xfId="0" applyNumberFormat="1" applyFont="1" applyFill="1" applyBorder="1"/>
    <xf numFmtId="0" fontId="2" fillId="0" borderId="0" xfId="0" applyFont="1" applyFill="1" applyBorder="1" applyAlignment="1">
      <alignment horizontal="left" indent="1"/>
    </xf>
    <xf numFmtId="164" fontId="2" fillId="0" borderId="0" xfId="29" applyNumberFormat="1" applyFont="1" applyFill="1" applyBorder="1" applyAlignment="1">
      <alignment horizontal="center"/>
    </xf>
    <xf numFmtId="164" fontId="0" fillId="0" borderId="0" xfId="29" applyNumberFormat="1" applyFont="1" applyFill="1"/>
    <xf numFmtId="0" fontId="11" fillId="0" borderId="28" xfId="0" applyFont="1" applyBorder="1" applyAlignment="1">
      <alignment horizontal="center"/>
    </xf>
    <xf numFmtId="0" fontId="11" fillId="0" borderId="29" xfId="0" applyFont="1" applyBorder="1" applyAlignment="1">
      <alignment horizontal="center"/>
    </xf>
    <xf numFmtId="0" fontId="22" fillId="0" borderId="10" xfId="0" applyFont="1" applyFill="1" applyBorder="1" applyAlignment="1">
      <alignment horizontal="left" indent="2"/>
    </xf>
    <xf numFmtId="0" fontId="11" fillId="0" borderId="30" xfId="0" applyFont="1" applyBorder="1" applyAlignment="1">
      <alignment horizontal="center" wrapText="1"/>
    </xf>
    <xf numFmtId="164" fontId="22" fillId="0" borderId="10" xfId="29" applyNumberFormat="1" applyFont="1" applyFill="1" applyBorder="1" applyAlignment="1">
      <alignment horizontal="center"/>
    </xf>
    <xf numFmtId="164" fontId="0" fillId="0" borderId="0" xfId="29" applyNumberFormat="1" applyFont="1" applyFill="1" applyBorder="1" applyAlignment="1">
      <alignment horizontal="center"/>
    </xf>
    <xf numFmtId="164" fontId="0" fillId="0" borderId="0" xfId="29" applyNumberFormat="1" applyFont="1" applyFill="1" applyBorder="1"/>
    <xf numFmtId="164" fontId="11" fillId="0" borderId="10" xfId="29" applyNumberFormat="1" applyFont="1" applyBorder="1" applyAlignment="1">
      <alignment horizontal="center"/>
    </xf>
    <xf numFmtId="9" fontId="22" fillId="0" borderId="10" xfId="41" applyFont="1" applyBorder="1"/>
    <xf numFmtId="0" fontId="11" fillId="0" borderId="10" xfId="0" applyFont="1" applyFill="1" applyBorder="1" applyAlignment="1">
      <alignment wrapText="1"/>
    </xf>
    <xf numFmtId="0" fontId="2" fillId="0" borderId="17" xfId="0" applyFont="1" applyBorder="1" applyAlignment="1">
      <alignment horizontal="center"/>
    </xf>
    <xf numFmtId="0" fontId="2" fillId="0" borderId="20" xfId="0" applyFont="1" applyBorder="1" applyAlignment="1">
      <alignment horizontal="center"/>
    </xf>
    <xf numFmtId="0" fontId="4" fillId="29" borderId="0" xfId="0" applyFont="1" applyFill="1" applyAlignment="1">
      <alignment horizontal="left"/>
    </xf>
    <xf numFmtId="0" fontId="0" fillId="0" borderId="0" xfId="0" applyAlignment="1">
      <alignment vertical="center" wrapText="1"/>
    </xf>
    <xf numFmtId="0" fontId="50" fillId="25" borderId="31" xfId="0" applyFont="1" applyFill="1" applyBorder="1"/>
    <xf numFmtId="0" fontId="51" fillId="25" borderId="32" xfId="0" applyFont="1" applyFill="1" applyBorder="1"/>
    <xf numFmtId="0" fontId="51" fillId="25" borderId="33" xfId="0" applyFont="1" applyFill="1" applyBorder="1"/>
    <xf numFmtId="0" fontId="2" fillId="0" borderId="21" xfId="0" applyFont="1" applyFill="1" applyBorder="1" applyAlignment="1">
      <alignment vertical="center" textRotation="90"/>
    </xf>
    <xf numFmtId="165" fontId="0" fillId="0" borderId="10" xfId="0" applyNumberFormat="1" applyBorder="1"/>
    <xf numFmtId="0" fontId="59" fillId="30" borderId="0" xfId="0" applyFont="1" applyFill="1" applyBorder="1"/>
    <xf numFmtId="0" fontId="2" fillId="0" borderId="0" xfId="0" applyFont="1" applyBorder="1" applyAlignment="1">
      <alignment horizontal="right"/>
    </xf>
    <xf numFmtId="9" fontId="0" fillId="0" borderId="0" xfId="41" applyFont="1" applyBorder="1"/>
    <xf numFmtId="9" fontId="0" fillId="0" borderId="0" xfId="0" applyNumberFormat="1" applyBorder="1"/>
    <xf numFmtId="0" fontId="0" fillId="0" borderId="34" xfId="0" applyBorder="1"/>
    <xf numFmtId="0" fontId="69" fillId="32" borderId="10" xfId="0" applyFont="1" applyFill="1" applyBorder="1"/>
    <xf numFmtId="0" fontId="2" fillId="32" borderId="10" xfId="0" applyFont="1" applyFill="1" applyBorder="1"/>
    <xf numFmtId="0" fontId="2" fillId="32" borderId="10" xfId="0" applyFont="1" applyFill="1" applyBorder="1" applyAlignment="1">
      <alignment horizontal="center"/>
    </xf>
    <xf numFmtId="0" fontId="2" fillId="32" borderId="10" xfId="0" applyFont="1" applyFill="1" applyBorder="1" applyAlignment="1">
      <alignment horizontal="center" wrapText="1"/>
    </xf>
    <xf numFmtId="0" fontId="2" fillId="0" borderId="10" xfId="0" applyFont="1" applyFill="1" applyBorder="1" applyAlignment="1">
      <alignment horizontal="right"/>
    </xf>
    <xf numFmtId="0" fontId="69" fillId="0" borderId="10" xfId="0" applyFont="1" applyFill="1" applyBorder="1" applyAlignment="1">
      <alignment wrapText="1"/>
    </xf>
    <xf numFmtId="0" fontId="2" fillId="0" borderId="10" xfId="0" applyFont="1" applyBorder="1" applyAlignment="1">
      <alignment wrapText="1"/>
    </xf>
    <xf numFmtId="9" fontId="4" fillId="0" borderId="22" xfId="41" applyFont="1" applyFill="1" applyBorder="1" applyAlignment="1">
      <alignment horizontal="right"/>
    </xf>
    <xf numFmtId="0" fontId="0" fillId="33" borderId="0" xfId="0" applyFill="1"/>
    <xf numFmtId="0" fontId="71" fillId="0" borderId="0" xfId="0" applyFont="1"/>
    <xf numFmtId="0" fontId="71" fillId="0" borderId="0" xfId="0" applyFont="1" applyBorder="1"/>
    <xf numFmtId="0" fontId="71" fillId="0" borderId="0" xfId="0" applyFont="1" applyAlignment="1">
      <alignment wrapText="1"/>
    </xf>
    <xf numFmtId="0" fontId="72" fillId="31" borderId="0" xfId="0" applyFont="1" applyFill="1"/>
    <xf numFmtId="165" fontId="22" fillId="24" borderId="10" xfId="28" applyNumberFormat="1" applyFont="1" applyFill="1" applyBorder="1" applyAlignment="1">
      <alignment horizontal="center" vertical="center"/>
    </xf>
    <xf numFmtId="0" fontId="2" fillId="27" borderId="0" xfId="0" applyFont="1" applyFill="1"/>
    <xf numFmtId="0" fontId="0" fillId="27" borderId="0" xfId="0" applyFill="1"/>
    <xf numFmtId="0" fontId="11" fillId="0" borderId="22" xfId="0" applyFont="1" applyFill="1" applyBorder="1" applyAlignment="1">
      <alignment horizontal="center" wrapText="1"/>
    </xf>
    <xf numFmtId="3" fontId="0" fillId="24" borderId="10" xfId="0" applyNumberFormat="1" applyFill="1" applyBorder="1"/>
    <xf numFmtId="0" fontId="51" fillId="0" borderId="0" xfId="0" applyFont="1" applyFill="1" applyBorder="1"/>
    <xf numFmtId="0" fontId="12" fillId="0" borderId="0" xfId="0" applyFont="1" applyFill="1" applyBorder="1" applyAlignment="1"/>
    <xf numFmtId="0" fontId="12" fillId="0" borderId="0" xfId="0" applyFont="1" applyFill="1" applyBorder="1"/>
    <xf numFmtId="165" fontId="3" fillId="0" borderId="15" xfId="28" applyNumberFormat="1" applyFont="1" applyFill="1" applyBorder="1" applyAlignment="1">
      <alignment horizontal="center" vertical="center"/>
    </xf>
    <xf numFmtId="165" fontId="3" fillId="0" borderId="27" xfId="28" applyNumberFormat="1" applyFont="1" applyFill="1" applyBorder="1"/>
    <xf numFmtId="165" fontId="3" fillId="0" borderId="0" xfId="28" applyNumberFormat="1" applyFont="1" applyFill="1"/>
    <xf numFmtId="0" fontId="21" fillId="0" borderId="0" xfId="0" applyFont="1" applyBorder="1" applyAlignment="1">
      <alignment horizontal="left"/>
    </xf>
    <xf numFmtId="165" fontId="3" fillId="25" borderId="35" xfId="28" applyNumberFormat="1" applyFont="1" applyFill="1" applyBorder="1"/>
    <xf numFmtId="0" fontId="11" fillId="24" borderId="17" xfId="0" applyFont="1" applyFill="1" applyBorder="1" applyAlignment="1">
      <alignment horizontal="center" wrapText="1"/>
    </xf>
    <xf numFmtId="0" fontId="11" fillId="24" borderId="22" xfId="0" applyFont="1" applyFill="1" applyBorder="1" applyAlignment="1">
      <alignment horizontal="center" wrapText="1"/>
    </xf>
    <xf numFmtId="165" fontId="3" fillId="25" borderId="11" xfId="28" applyNumberFormat="1" applyFont="1" applyFill="1" applyBorder="1"/>
    <xf numFmtId="43" fontId="3" fillId="0" borderId="0" xfId="28" applyFont="1" applyFill="1" applyBorder="1"/>
    <xf numFmtId="165" fontId="3" fillId="32" borderId="0" xfId="28" applyNumberFormat="1" applyFont="1" applyFill="1" applyBorder="1"/>
    <xf numFmtId="4" fontId="3" fillId="0" borderId="14" xfId="41" applyNumberFormat="1" applyFont="1" applyFill="1" applyBorder="1"/>
    <xf numFmtId="0" fontId="12" fillId="0" borderId="0" xfId="0" applyFont="1" applyFill="1" applyBorder="1" applyAlignment="1">
      <alignment horizontal="center"/>
    </xf>
    <xf numFmtId="164" fontId="3" fillId="0" borderId="0" xfId="0" applyNumberFormat="1" applyFont="1" applyFill="1" applyBorder="1"/>
    <xf numFmtId="165" fontId="3" fillId="0" borderId="10" xfId="28" applyNumberFormat="1" applyFont="1" applyFill="1" applyBorder="1" applyAlignment="1">
      <alignment horizontal="center" vertical="center"/>
    </xf>
    <xf numFmtId="0" fontId="11" fillId="24" borderId="14" xfId="0" applyFont="1" applyFill="1" applyBorder="1" applyAlignment="1">
      <alignment horizontal="center" wrapText="1"/>
    </xf>
    <xf numFmtId="165" fontId="3" fillId="24" borderId="14" xfId="28" applyNumberFormat="1" applyFont="1" applyFill="1" applyBorder="1" applyAlignment="1">
      <alignment horizontal="center" vertical="center"/>
    </xf>
    <xf numFmtId="0" fontId="12" fillId="0" borderId="10" xfId="0" applyFont="1" applyFill="1" applyBorder="1" applyAlignment="1"/>
    <xf numFmtId="0" fontId="22" fillId="0" borderId="22" xfId="0" applyFont="1" applyFill="1" applyBorder="1" applyAlignment="1">
      <alignment horizontal="center" wrapText="1"/>
    </xf>
    <xf numFmtId="165" fontId="3" fillId="0" borderId="22" xfId="28" applyNumberFormat="1" applyFont="1" applyBorder="1"/>
    <xf numFmtId="0" fontId="3" fillId="32" borderId="22" xfId="0" applyFont="1" applyFill="1" applyBorder="1"/>
    <xf numFmtId="0" fontId="12" fillId="0" borderId="22" xfId="0" applyFont="1" applyBorder="1" applyAlignment="1">
      <alignment horizontal="center"/>
    </xf>
    <xf numFmtId="0" fontId="3" fillId="0" borderId="22" xfId="0" applyFont="1" applyFill="1" applyBorder="1"/>
    <xf numFmtId="4" fontId="3" fillId="0" borderId="22" xfId="41" applyNumberFormat="1" applyFont="1" applyFill="1" applyBorder="1"/>
    <xf numFmtId="0" fontId="21" fillId="0" borderId="12" xfId="0" applyFont="1" applyBorder="1" applyAlignment="1">
      <alignment horizontal="left" wrapText="1"/>
    </xf>
    <xf numFmtId="165" fontId="13" fillId="0" borderId="10" xfId="28" applyNumberFormat="1" applyFont="1" applyFill="1" applyBorder="1"/>
    <xf numFmtId="0" fontId="6" fillId="0" borderId="0" xfId="0" applyFont="1" applyFill="1" applyBorder="1" applyAlignment="1">
      <alignment horizontal="left"/>
    </xf>
    <xf numFmtId="0" fontId="22" fillId="24" borderId="17" xfId="0" applyFont="1" applyFill="1" applyBorder="1" applyAlignment="1">
      <alignment horizontal="center" wrapText="1"/>
    </xf>
    <xf numFmtId="0" fontId="12" fillId="0" borderId="16" xfId="0" applyFont="1" applyFill="1" applyBorder="1" applyAlignment="1"/>
    <xf numFmtId="0" fontId="11" fillId="0" borderId="35" xfId="0" applyFont="1" applyFill="1" applyBorder="1" applyAlignment="1">
      <alignment horizontal="center" wrapText="1"/>
    </xf>
    <xf numFmtId="165" fontId="3" fillId="0" borderId="35" xfId="28" applyNumberFormat="1" applyFont="1" applyFill="1" applyBorder="1" applyAlignment="1">
      <alignment horizontal="center" vertical="center"/>
    </xf>
    <xf numFmtId="4" fontId="53" fillId="0" borderId="0" xfId="41" applyNumberFormat="1" applyFont="1" applyFill="1" applyBorder="1"/>
    <xf numFmtId="165" fontId="3" fillId="0" borderId="14" xfId="28" applyNumberFormat="1" applyFont="1" applyFill="1" applyBorder="1" applyAlignment="1">
      <alignment horizontal="center" vertical="center"/>
    </xf>
    <xf numFmtId="0" fontId="2" fillId="0" borderId="0" xfId="0" applyFont="1" applyBorder="1" applyAlignment="1">
      <alignment horizontal="center" wrapText="1"/>
    </xf>
    <xf numFmtId="0" fontId="72" fillId="29" borderId="0" xfId="0" applyFont="1" applyFill="1"/>
    <xf numFmtId="164" fontId="13" fillId="24" borderId="10" xfId="29" applyNumberFormat="1" applyFont="1" applyFill="1" applyBorder="1"/>
    <xf numFmtId="164" fontId="3" fillId="0" borderId="0" xfId="29" applyNumberFormat="1" applyFont="1"/>
    <xf numFmtId="164" fontId="13" fillId="0" borderId="10" xfId="29" applyNumberFormat="1" applyFont="1" applyFill="1" applyBorder="1"/>
    <xf numFmtId="164" fontId="3" fillId="0" borderId="10" xfId="29" applyNumberFormat="1" applyFont="1" applyBorder="1"/>
    <xf numFmtId="0" fontId="4" fillId="0" borderId="36" xfId="0" applyFont="1" applyFill="1" applyBorder="1" applyAlignment="1">
      <alignment wrapText="1"/>
    </xf>
    <xf numFmtId="3" fontId="0" fillId="0" borderId="0" xfId="0" applyNumberFormat="1" applyFill="1" applyBorder="1"/>
    <xf numFmtId="0" fontId="47" fillId="25" borderId="0" xfId="0" applyFont="1" applyFill="1" applyBorder="1"/>
    <xf numFmtId="165" fontId="47" fillId="25" borderId="0" xfId="28" applyNumberFormat="1" applyFont="1" applyFill="1" applyBorder="1"/>
    <xf numFmtId="0" fontId="3" fillId="0" borderId="0" xfId="0" applyFont="1" applyFill="1" applyAlignment="1">
      <alignment horizontal="right"/>
    </xf>
    <xf numFmtId="0" fontId="22" fillId="0" borderId="14" xfId="0" applyFont="1" applyFill="1" applyBorder="1" applyAlignment="1">
      <alignment wrapText="1"/>
    </xf>
    <xf numFmtId="0" fontId="11" fillId="34" borderId="0" xfId="0" applyFont="1" applyFill="1" applyBorder="1" applyAlignment="1">
      <alignment horizontal="left" wrapText="1"/>
    </xf>
    <xf numFmtId="164" fontId="11" fillId="34" borderId="0" xfId="29" applyNumberFormat="1" applyFont="1" applyFill="1" applyBorder="1"/>
    <xf numFmtId="0" fontId="0" fillId="34" borderId="0" xfId="0" applyFill="1"/>
    <xf numFmtId="0" fontId="3" fillId="29" borderId="0" xfId="0" applyFont="1" applyFill="1" applyAlignment="1">
      <alignment horizontal="left"/>
    </xf>
    <xf numFmtId="164" fontId="1" fillId="24" borderId="0" xfId="28" applyNumberFormat="1" applyFill="1"/>
    <xf numFmtId="164" fontId="1" fillId="24" borderId="0" xfId="29" applyNumberFormat="1" applyFill="1"/>
    <xf numFmtId="164" fontId="0" fillId="24" borderId="12" xfId="0" applyNumberFormat="1" applyFill="1" applyBorder="1" applyAlignment="1">
      <alignment horizontal="center"/>
    </xf>
    <xf numFmtId="164" fontId="1" fillId="24" borderId="11" xfId="28" applyNumberFormat="1" applyFill="1" applyBorder="1"/>
    <xf numFmtId="164" fontId="1" fillId="24" borderId="11" xfId="29" applyNumberFormat="1" applyFill="1" applyBorder="1"/>
    <xf numFmtId="164" fontId="0" fillId="24" borderId="13" xfId="0" applyNumberFormat="1" applyFill="1" applyBorder="1" applyAlignment="1">
      <alignment horizontal="center"/>
    </xf>
    <xf numFmtId="164" fontId="0" fillId="24" borderId="0" xfId="0" applyNumberFormat="1" applyFill="1" applyBorder="1" applyAlignment="1">
      <alignment horizontal="center"/>
    </xf>
    <xf numFmtId="164" fontId="0" fillId="24" borderId="24" xfId="0" applyNumberFormat="1" applyFill="1" applyBorder="1" applyAlignment="1">
      <alignment horizontal="center"/>
    </xf>
    <xf numFmtId="164" fontId="0" fillId="24" borderId="11" xfId="0" applyNumberFormat="1" applyFill="1" applyBorder="1" applyAlignment="1">
      <alignment horizontal="center"/>
    </xf>
    <xf numFmtId="164" fontId="0" fillId="24" borderId="0" xfId="0" applyNumberFormat="1" applyFill="1" applyBorder="1" applyAlignment="1">
      <alignment horizontal="center" wrapText="1"/>
    </xf>
    <xf numFmtId="164" fontId="1" fillId="24" borderId="12" xfId="29" applyNumberFormat="1" applyFill="1" applyBorder="1"/>
    <xf numFmtId="164" fontId="0" fillId="24" borderId="11" xfId="0" applyNumberFormat="1" applyFill="1" applyBorder="1" applyAlignment="1">
      <alignment horizontal="center" wrapText="1"/>
    </xf>
    <xf numFmtId="164" fontId="1" fillId="24" borderId="13" xfId="29" applyNumberFormat="1" applyFill="1" applyBorder="1"/>
    <xf numFmtId="0" fontId="78" fillId="31" borderId="0" xfId="0" applyFont="1" applyFill="1"/>
    <xf numFmtId="0" fontId="78" fillId="31" borderId="0" xfId="0" applyFont="1" applyFill="1" applyBorder="1"/>
    <xf numFmtId="165" fontId="3" fillId="25" borderId="0" xfId="28" applyNumberFormat="1" applyFont="1" applyFill="1" applyBorder="1"/>
    <xf numFmtId="0" fontId="3" fillId="25" borderId="0" xfId="0" applyFont="1" applyFill="1"/>
    <xf numFmtId="164" fontId="22" fillId="24" borderId="10" xfId="29" applyNumberFormat="1" applyFont="1" applyFill="1" applyBorder="1"/>
    <xf numFmtId="164" fontId="22" fillId="0" borderId="10" xfId="29" applyNumberFormat="1" applyFont="1" applyFill="1" applyBorder="1"/>
    <xf numFmtId="0" fontId="9" fillId="0" borderId="0" xfId="0" applyFont="1" applyFill="1"/>
    <xf numFmtId="0" fontId="12" fillId="0" borderId="18" xfId="0" applyFont="1" applyFill="1" applyBorder="1" applyAlignment="1">
      <alignment horizontal="center"/>
    </xf>
    <xf numFmtId="0" fontId="12" fillId="0" borderId="19" xfId="0" applyFont="1" applyFill="1" applyBorder="1" applyAlignment="1">
      <alignment horizontal="center"/>
    </xf>
    <xf numFmtId="0" fontId="12" fillId="0" borderId="10" xfId="0" applyFont="1" applyFill="1" applyBorder="1" applyAlignment="1">
      <alignment horizontal="center" wrapText="1"/>
    </xf>
    <xf numFmtId="0" fontId="22" fillId="0" borderId="14" xfId="0" applyFont="1" applyFill="1" applyBorder="1"/>
    <xf numFmtId="165" fontId="0" fillId="0" borderId="0" xfId="0" applyNumberFormat="1" applyBorder="1" applyAlignment="1">
      <alignment horizontal="center"/>
    </xf>
    <xf numFmtId="0" fontId="0" fillId="0" borderId="0" xfId="0" applyNumberFormat="1" applyBorder="1" applyAlignment="1">
      <alignment horizontal="center"/>
    </xf>
    <xf numFmtId="0" fontId="0" fillId="0" borderId="11" xfId="0" applyNumberFormat="1" applyBorder="1" applyAlignment="1">
      <alignment horizontal="center"/>
    </xf>
    <xf numFmtId="0" fontId="0" fillId="0" borderId="0" xfId="0" applyNumberFormat="1" applyBorder="1"/>
    <xf numFmtId="0" fontId="4" fillId="0" borderId="10" xfId="41" applyNumberFormat="1" applyFont="1" applyBorder="1" applyAlignment="1">
      <alignment horizontal="right"/>
    </xf>
    <xf numFmtId="44" fontId="7" fillId="0" borderId="0" xfId="0" applyNumberFormat="1" applyFont="1"/>
    <xf numFmtId="0" fontId="0" fillId="0" borderId="35" xfId="0" applyNumberFormat="1" applyBorder="1" applyAlignment="1">
      <alignment horizontal="center"/>
    </xf>
    <xf numFmtId="0" fontId="0" fillId="0" borderId="24" xfId="0" applyNumberFormat="1" applyBorder="1" applyAlignment="1">
      <alignment horizontal="center"/>
    </xf>
    <xf numFmtId="165" fontId="0" fillId="0" borderId="11" xfId="0" applyNumberFormat="1" applyBorder="1" applyAlignment="1">
      <alignment horizontal="center"/>
    </xf>
    <xf numFmtId="164" fontId="0" fillId="0" borderId="37" xfId="0" applyNumberFormat="1" applyBorder="1" applyAlignment="1">
      <alignment horizontal="center"/>
    </xf>
    <xf numFmtId="164" fontId="2" fillId="0" borderId="0" xfId="0" applyNumberFormat="1" applyFont="1" applyFill="1"/>
    <xf numFmtId="166" fontId="1" fillId="0" borderId="0" xfId="41" applyNumberFormat="1" applyFill="1"/>
    <xf numFmtId="165" fontId="0" fillId="0" borderId="37" xfId="0" applyNumberFormat="1" applyFill="1" applyBorder="1" applyAlignment="1">
      <alignment horizontal="center"/>
    </xf>
    <xf numFmtId="165" fontId="0" fillId="0" borderId="24" xfId="0" applyNumberFormat="1" applyFill="1" applyBorder="1" applyAlignment="1">
      <alignment horizontal="center"/>
    </xf>
    <xf numFmtId="165" fontId="0" fillId="0" borderId="38" xfId="0" applyNumberFormat="1" applyFill="1" applyBorder="1" applyAlignment="1">
      <alignment horizontal="center"/>
    </xf>
    <xf numFmtId="165" fontId="0" fillId="0" borderId="36" xfId="0" applyNumberFormat="1" applyFill="1" applyBorder="1" applyAlignment="1">
      <alignment horizontal="center"/>
    </xf>
    <xf numFmtId="165" fontId="0" fillId="0" borderId="35" xfId="0" applyNumberFormat="1" applyFill="1" applyBorder="1" applyAlignment="1">
      <alignment horizontal="center"/>
    </xf>
    <xf numFmtId="165" fontId="0" fillId="35" borderId="0" xfId="0" applyNumberFormat="1" applyFill="1"/>
    <xf numFmtId="164" fontId="0" fillId="0" borderId="37" xfId="0" applyNumberFormat="1" applyFill="1" applyBorder="1" applyAlignment="1">
      <alignment horizontal="center"/>
    </xf>
    <xf numFmtId="164" fontId="0" fillId="0" borderId="38" xfId="0" applyNumberFormat="1" applyFill="1" applyBorder="1" applyAlignment="1">
      <alignment horizontal="center"/>
    </xf>
    <xf numFmtId="164" fontId="0" fillId="0" borderId="36" xfId="0" applyNumberFormat="1" applyFill="1" applyBorder="1" applyAlignment="1">
      <alignment horizontal="center"/>
    </xf>
    <xf numFmtId="164" fontId="0" fillId="24" borderId="12" xfId="0" applyNumberFormat="1" applyFill="1" applyBorder="1"/>
    <xf numFmtId="164" fontId="0" fillId="24" borderId="35" xfId="0" applyNumberFormat="1" applyFill="1" applyBorder="1" applyAlignment="1">
      <alignment horizontal="center"/>
    </xf>
    <xf numFmtId="164" fontId="0" fillId="24" borderId="0" xfId="0" applyNumberFormat="1" applyFill="1"/>
    <xf numFmtId="164" fontId="0" fillId="24" borderId="13" xfId="0" applyNumberFormat="1" applyFill="1" applyBorder="1"/>
    <xf numFmtId="164" fontId="0" fillId="24" borderId="11" xfId="0" applyNumberFormat="1" applyFill="1" applyBorder="1"/>
    <xf numFmtId="0" fontId="4" fillId="30" borderId="0" xfId="0" applyFont="1" applyFill="1"/>
    <xf numFmtId="165" fontId="2" fillId="0" borderId="10" xfId="0" applyNumberFormat="1" applyFont="1" applyFill="1" applyBorder="1" applyAlignment="1">
      <alignment wrapText="1"/>
    </xf>
    <xf numFmtId="165" fontId="2" fillId="0" borderId="10" xfId="0" applyNumberFormat="1" applyFont="1" applyBorder="1" applyAlignment="1">
      <alignment wrapText="1"/>
    </xf>
    <xf numFmtId="0" fontId="7" fillId="0" borderId="10" xfId="0" applyFont="1" applyBorder="1"/>
    <xf numFmtId="3" fontId="4" fillId="0" borderId="10" xfId="0" applyNumberFormat="1" applyFont="1" applyFill="1" applyBorder="1" applyAlignment="1">
      <alignment horizontal="right"/>
    </xf>
    <xf numFmtId="164" fontId="11" fillId="0" borderId="10" xfId="0" applyNumberFormat="1" applyFont="1" applyFill="1" applyBorder="1"/>
    <xf numFmtId="0" fontId="11" fillId="0" borderId="10" xfId="0" applyFont="1" applyFill="1" applyBorder="1" applyAlignment="1">
      <alignment horizontal="left" wrapText="1"/>
    </xf>
    <xf numFmtId="164" fontId="11" fillId="0" borderId="10" xfId="29" applyNumberFormat="1" applyFont="1" applyFill="1" applyBorder="1"/>
    <xf numFmtId="0" fontId="12" fillId="0" borderId="10" xfId="0" applyFont="1" applyFill="1" applyBorder="1" applyAlignment="1">
      <alignment horizontal="left" wrapText="1"/>
    </xf>
    <xf numFmtId="9" fontId="11" fillId="0" borderId="10" xfId="0" applyNumberFormat="1" applyFont="1" applyFill="1" applyBorder="1"/>
    <xf numFmtId="9" fontId="22" fillId="0" borderId="10" xfId="0" applyNumberFormat="1" applyFont="1" applyFill="1" applyBorder="1"/>
    <xf numFmtId="0" fontId="22" fillId="0" borderId="0" xfId="0" applyFont="1" applyFill="1"/>
    <xf numFmtId="0" fontId="55" fillId="0" borderId="0" xfId="0" applyFont="1" applyFill="1"/>
    <xf numFmtId="0" fontId="4" fillId="27" borderId="10" xfId="0" applyFont="1" applyFill="1" applyBorder="1" applyAlignment="1" applyProtection="1">
      <alignment horizontal="center" vertical="top"/>
      <protection locked="0"/>
    </xf>
    <xf numFmtId="0" fontId="4" fillId="27" borderId="10" xfId="0" applyFont="1" applyFill="1" applyBorder="1" applyAlignment="1" applyProtection="1">
      <alignment vertical="top"/>
      <protection locked="0"/>
    </xf>
    <xf numFmtId="0" fontId="4" fillId="27" borderId="10" xfId="0" applyFont="1" applyFill="1" applyBorder="1" applyAlignment="1" applyProtection="1">
      <alignment horizontal="center" vertical="top" wrapText="1"/>
      <protection locked="0"/>
    </xf>
    <xf numFmtId="0" fontId="2" fillId="27" borderId="10" xfId="0" applyFont="1" applyFill="1" applyBorder="1" applyAlignment="1" applyProtection="1">
      <alignment horizontal="left" vertical="center"/>
      <protection locked="0"/>
    </xf>
    <xf numFmtId="166" fontId="4" fillId="27" borderId="10" xfId="41" applyNumberFormat="1" applyFont="1" applyFill="1" applyBorder="1" applyAlignment="1" applyProtection="1">
      <alignment horizontal="center" vertical="center"/>
      <protection locked="0"/>
    </xf>
    <xf numFmtId="0" fontId="7" fillId="27" borderId="15" xfId="0" applyFont="1" applyFill="1" applyBorder="1" applyProtection="1">
      <protection locked="0"/>
    </xf>
    <xf numFmtId="0" fontId="7" fillId="27" borderId="14" xfId="0" applyFont="1" applyFill="1" applyBorder="1" applyProtection="1">
      <protection locked="0"/>
    </xf>
    <xf numFmtId="0" fontId="7" fillId="27" borderId="10" xfId="0" applyFont="1" applyFill="1" applyBorder="1" applyAlignment="1" applyProtection="1">
      <alignment horizontal="center"/>
      <protection locked="0"/>
    </xf>
    <xf numFmtId="3" fontId="7" fillId="27" borderId="10" xfId="0" applyNumberFormat="1" applyFont="1" applyFill="1" applyBorder="1" applyAlignment="1" applyProtection="1">
      <alignment horizontal="center"/>
      <protection locked="0"/>
    </xf>
    <xf numFmtId="166" fontId="7" fillId="27" borderId="14" xfId="0" applyNumberFormat="1" applyFont="1" applyFill="1" applyBorder="1" applyAlignment="1" applyProtection="1">
      <alignment horizontal="right"/>
      <protection locked="0"/>
    </xf>
    <xf numFmtId="166" fontId="7" fillId="36" borderId="39" xfId="41" applyNumberFormat="1" applyFont="1" applyFill="1" applyBorder="1" applyAlignment="1" applyProtection="1">
      <alignment horizontal="center" vertical="center"/>
      <protection locked="0"/>
    </xf>
    <xf numFmtId="166" fontId="7" fillId="36" borderId="10" xfId="41" applyNumberFormat="1" applyFont="1" applyFill="1" applyBorder="1" applyAlignment="1" applyProtection="1">
      <alignment horizontal="center" vertical="center"/>
      <protection locked="0"/>
    </xf>
    <xf numFmtId="166" fontId="7" fillId="36" borderId="27" xfId="41" applyNumberFormat="1" applyFont="1" applyFill="1" applyBorder="1" applyAlignment="1" applyProtection="1">
      <alignment horizontal="center" vertical="center"/>
      <protection locked="0"/>
    </xf>
    <xf numFmtId="166" fontId="7" fillId="36" borderId="40" xfId="41" applyNumberFormat="1" applyFont="1" applyFill="1" applyBorder="1" applyAlignment="1" applyProtection="1">
      <alignment horizontal="center" vertical="center"/>
      <protection locked="0"/>
    </xf>
    <xf numFmtId="166" fontId="7" fillId="27" borderId="27" xfId="41" applyNumberFormat="1" applyFont="1" applyFill="1" applyBorder="1" applyAlignment="1" applyProtection="1">
      <alignment horizontal="center" vertical="center"/>
      <protection locked="0"/>
    </xf>
    <xf numFmtId="166" fontId="7" fillId="27" borderId="10" xfId="41" applyNumberFormat="1" applyFont="1" applyFill="1" applyBorder="1" applyAlignment="1" applyProtection="1">
      <alignment horizontal="center" vertical="center"/>
      <protection locked="0"/>
    </xf>
    <xf numFmtId="166" fontId="7" fillId="27" borderId="14" xfId="41" applyNumberFormat="1" applyFont="1" applyFill="1" applyBorder="1" applyAlignment="1" applyProtection="1">
      <alignment horizontal="center" vertical="center"/>
      <protection locked="0"/>
    </xf>
    <xf numFmtId="166" fontId="7" fillId="36" borderId="14" xfId="41" applyNumberFormat="1" applyFont="1" applyFill="1" applyBorder="1" applyAlignment="1" applyProtection="1">
      <alignment horizontal="center" vertical="center"/>
      <protection locked="0"/>
    </xf>
    <xf numFmtId="166" fontId="7" fillId="36" borderId="41" xfId="41" applyNumberFormat="1" applyFont="1" applyFill="1" applyBorder="1" applyAlignment="1" applyProtection="1">
      <alignment horizontal="center" vertical="center"/>
      <protection locked="0"/>
    </xf>
    <xf numFmtId="166" fontId="7" fillId="27" borderId="42" xfId="0" applyNumberFormat="1" applyFont="1" applyFill="1" applyBorder="1" applyAlignment="1" applyProtection="1">
      <alignment horizontal="right"/>
      <protection locked="0"/>
    </xf>
    <xf numFmtId="166" fontId="7" fillId="36" borderId="43" xfId="41" applyNumberFormat="1" applyFont="1" applyFill="1" applyBorder="1" applyAlignment="1" applyProtection="1">
      <alignment horizontal="center" vertical="center"/>
      <protection locked="0"/>
    </xf>
    <xf numFmtId="166" fontId="7" fillId="36" borderId="44" xfId="41" applyNumberFormat="1" applyFont="1" applyFill="1" applyBorder="1" applyAlignment="1" applyProtection="1">
      <alignment horizontal="center" vertical="center"/>
      <protection locked="0"/>
    </xf>
    <xf numFmtId="166" fontId="7" fillId="36" borderId="45" xfId="41" applyNumberFormat="1" applyFont="1" applyFill="1" applyBorder="1" applyAlignment="1" applyProtection="1">
      <alignment horizontal="center" vertical="center"/>
      <protection locked="0"/>
    </xf>
    <xf numFmtId="166" fontId="7" fillId="36" borderId="46" xfId="41" applyNumberFormat="1" applyFont="1" applyFill="1" applyBorder="1" applyAlignment="1" applyProtection="1">
      <alignment horizontal="center" vertical="center"/>
      <protection locked="0"/>
    </xf>
    <xf numFmtId="166" fontId="7" fillId="36" borderId="42" xfId="41" applyNumberFormat="1" applyFont="1" applyFill="1" applyBorder="1" applyAlignment="1" applyProtection="1">
      <alignment horizontal="center" vertical="center"/>
      <protection locked="0"/>
    </xf>
    <xf numFmtId="166" fontId="7" fillId="36" borderId="47" xfId="41" applyNumberFormat="1" applyFont="1" applyFill="1" applyBorder="1" applyAlignment="1" applyProtection="1">
      <alignment horizontal="center" vertical="center"/>
      <protection locked="0"/>
    </xf>
    <xf numFmtId="165" fontId="4" fillId="27" borderId="39" xfId="28" applyNumberFormat="1" applyFont="1" applyFill="1" applyBorder="1" applyAlignment="1" applyProtection="1">
      <alignment horizontal="center"/>
      <protection locked="0"/>
    </xf>
    <xf numFmtId="165" fontId="4" fillId="27" borderId="48" xfId="28" applyNumberFormat="1" applyFont="1" applyFill="1" applyBorder="1" applyAlignment="1" applyProtection="1">
      <alignment horizontal="center"/>
      <protection locked="0"/>
    </xf>
    <xf numFmtId="165" fontId="4" fillId="27" borderId="49" xfId="28" quotePrefix="1" applyNumberFormat="1" applyFont="1" applyFill="1" applyBorder="1" applyAlignment="1" applyProtection="1">
      <alignment horizontal="center"/>
      <protection locked="0"/>
    </xf>
    <xf numFmtId="0" fontId="2" fillId="27" borderId="10" xfId="0" applyFont="1" applyFill="1" applyBorder="1" applyAlignment="1" applyProtection="1">
      <alignment horizontal="center" wrapText="1"/>
      <protection locked="0"/>
    </xf>
    <xf numFmtId="165" fontId="4" fillId="27" borderId="10" xfId="28" applyNumberFormat="1" applyFont="1" applyFill="1" applyBorder="1" applyAlignment="1" applyProtection="1">
      <alignment horizontal="center"/>
      <protection locked="0"/>
    </xf>
    <xf numFmtId="165" fontId="4" fillId="27" borderId="17" xfId="28" applyNumberFormat="1" applyFont="1" applyFill="1" applyBorder="1" applyAlignment="1" applyProtection="1">
      <alignment horizontal="center"/>
      <protection locked="0"/>
    </xf>
    <xf numFmtId="165" fontId="4" fillId="27" borderId="16" xfId="28" quotePrefix="1" applyNumberFormat="1" applyFont="1" applyFill="1" applyBorder="1" applyAlignment="1" applyProtection="1">
      <alignment horizontal="center"/>
      <protection locked="0"/>
    </xf>
    <xf numFmtId="165" fontId="4" fillId="27" borderId="16" xfId="28" applyNumberFormat="1" applyFont="1" applyFill="1" applyBorder="1" applyAlignment="1" applyProtection="1">
      <alignment horizontal="center"/>
      <protection locked="0"/>
    </xf>
    <xf numFmtId="0" fontId="4" fillId="27" borderId="44" xfId="0" quotePrefix="1" applyFont="1" applyFill="1" applyBorder="1" applyAlignment="1" applyProtection="1">
      <alignment horizontal="center"/>
      <protection locked="0"/>
    </xf>
    <xf numFmtId="0" fontId="2" fillId="27" borderId="39" xfId="0" applyFont="1" applyFill="1" applyBorder="1" applyAlignment="1" applyProtection="1">
      <alignment horizontal="center" vertical="center" wrapText="1"/>
      <protection locked="0"/>
    </xf>
    <xf numFmtId="165" fontId="4" fillId="27" borderId="49" xfId="28" applyNumberFormat="1" applyFont="1" applyFill="1" applyBorder="1" applyAlignment="1" applyProtection="1">
      <alignment horizontal="center"/>
      <protection locked="0"/>
    </xf>
    <xf numFmtId="0" fontId="2" fillId="27" borderId="37" xfId="0" applyFont="1" applyFill="1" applyBorder="1" applyAlignment="1" applyProtection="1">
      <alignment horizontal="center" vertical="center"/>
      <protection locked="0"/>
    </xf>
    <xf numFmtId="165" fontId="4" fillId="27" borderId="27" xfId="28" applyNumberFormat="1" applyFont="1" applyFill="1" applyBorder="1" applyAlignment="1" applyProtection="1">
      <alignment horizontal="center"/>
      <protection locked="0"/>
    </xf>
    <xf numFmtId="165" fontId="4" fillId="27" borderId="13" xfId="28" applyNumberFormat="1" applyFont="1" applyFill="1" applyBorder="1" applyAlignment="1" applyProtection="1">
      <alignment horizontal="center"/>
      <protection locked="0"/>
    </xf>
    <xf numFmtId="165" fontId="4" fillId="27" borderId="37" xfId="28" applyNumberFormat="1" applyFont="1" applyFill="1" applyBorder="1" applyAlignment="1" applyProtection="1">
      <alignment horizontal="center"/>
      <protection locked="0"/>
    </xf>
    <xf numFmtId="0" fontId="2" fillId="27" borderId="50" xfId="0" applyFont="1" applyFill="1" applyBorder="1" applyAlignment="1" applyProtection="1">
      <alignment horizontal="center" vertical="center" wrapText="1"/>
      <protection locked="0"/>
    </xf>
    <xf numFmtId="165" fontId="4" fillId="27" borderId="41" xfId="28" applyNumberFormat="1" applyFont="1" applyFill="1" applyBorder="1" applyAlignment="1" applyProtection="1">
      <alignment horizontal="center"/>
      <protection locked="0"/>
    </xf>
    <xf numFmtId="165" fontId="4" fillId="27" borderId="51" xfId="28" applyNumberFormat="1" applyFont="1" applyFill="1" applyBorder="1" applyAlignment="1" applyProtection="1">
      <alignment horizontal="center"/>
      <protection locked="0"/>
    </xf>
    <xf numFmtId="165" fontId="4" fillId="27" borderId="50" xfId="28" applyNumberFormat="1" applyFont="1" applyFill="1" applyBorder="1" applyAlignment="1" applyProtection="1">
      <alignment horizontal="center"/>
      <protection locked="0"/>
    </xf>
    <xf numFmtId="0" fontId="4" fillId="27" borderId="42" xfId="0" quotePrefix="1" applyFont="1" applyFill="1" applyBorder="1" applyAlignment="1" applyProtection="1">
      <alignment horizontal="center"/>
      <protection locked="0"/>
    </xf>
    <xf numFmtId="165" fontId="4" fillId="27" borderId="52" xfId="28" applyNumberFormat="1" applyFont="1" applyFill="1" applyBorder="1" applyAlignment="1" applyProtection="1">
      <alignment horizontal="center"/>
      <protection locked="0"/>
    </xf>
    <xf numFmtId="165" fontId="4" fillId="27" borderId="53" xfId="28" applyNumberFormat="1" applyFont="1" applyFill="1" applyBorder="1" applyAlignment="1" applyProtection="1">
      <alignment horizontal="center"/>
      <protection locked="0"/>
    </xf>
    <xf numFmtId="165" fontId="4" fillId="27" borderId="54" xfId="28" applyNumberFormat="1" applyFont="1" applyFill="1" applyBorder="1" applyAlignment="1" applyProtection="1">
      <alignment horizontal="center"/>
      <protection locked="0"/>
    </xf>
    <xf numFmtId="0" fontId="4" fillId="27" borderId="55" xfId="0" quotePrefix="1" applyFont="1" applyFill="1" applyBorder="1" applyAlignment="1" applyProtection="1">
      <alignment horizontal="center"/>
      <protection locked="0"/>
    </xf>
    <xf numFmtId="165" fontId="4" fillId="27" borderId="56" xfId="28" applyNumberFormat="1" applyFont="1" applyFill="1" applyBorder="1" applyAlignment="1" applyProtection="1">
      <alignment horizontal="center"/>
      <protection locked="0"/>
    </xf>
    <xf numFmtId="165" fontId="4" fillId="27" borderId="52" xfId="28" applyNumberFormat="1" applyFont="1" applyFill="1" applyBorder="1" applyProtection="1">
      <protection locked="0"/>
    </xf>
    <xf numFmtId="44" fontId="7" fillId="27" borderId="10" xfId="29" applyFont="1" applyFill="1" applyBorder="1" applyAlignment="1" applyProtection="1">
      <alignment horizontal="left" indent="1"/>
      <protection locked="0"/>
    </xf>
    <xf numFmtId="44" fontId="7" fillId="27" borderId="10" xfId="29" applyFont="1" applyFill="1" applyBorder="1" applyProtection="1">
      <protection locked="0"/>
    </xf>
    <xf numFmtId="44" fontId="7" fillId="27" borderId="10" xfId="29" applyFont="1" applyFill="1" applyBorder="1" applyAlignment="1" applyProtection="1">
      <alignment horizontal="center" vertical="center"/>
      <protection locked="0"/>
    </xf>
    <xf numFmtId="44" fontId="7" fillId="27" borderId="10" xfId="29" applyFont="1" applyFill="1" applyBorder="1" applyAlignment="1" applyProtection="1">
      <alignment horizontal="center"/>
      <protection locked="0"/>
    </xf>
    <xf numFmtId="44" fontId="7" fillId="27" borderId="10" xfId="29" applyFont="1" applyFill="1" applyBorder="1" applyAlignment="1" applyProtection="1">
      <alignment horizontal="left" wrapText="1" indent="1"/>
      <protection locked="0"/>
    </xf>
    <xf numFmtId="44" fontId="7" fillId="27" borderId="16" xfId="29" applyFont="1" applyFill="1" applyBorder="1" applyProtection="1">
      <protection locked="0"/>
    </xf>
    <xf numFmtId="44" fontId="7" fillId="27" borderId="16" xfId="29" applyFont="1" applyFill="1" applyBorder="1" applyAlignment="1" applyProtection="1">
      <alignment horizontal="center"/>
      <protection locked="0"/>
    </xf>
    <xf numFmtId="44" fontId="7" fillId="27" borderId="14" xfId="29" applyFont="1" applyFill="1" applyBorder="1" applyAlignment="1" applyProtection="1">
      <alignment horizontal="left" indent="1"/>
      <protection locked="0"/>
    </xf>
    <xf numFmtId="44" fontId="7" fillId="27" borderId="16" xfId="29" applyFont="1" applyFill="1" applyBorder="1" applyAlignment="1" applyProtection="1">
      <alignment horizontal="center" vertical="center"/>
      <protection locked="0"/>
    </xf>
    <xf numFmtId="44" fontId="7" fillId="27" borderId="16" xfId="29" applyFont="1" applyFill="1" applyBorder="1" applyAlignment="1" applyProtection="1">
      <alignment horizontal="left"/>
      <protection locked="0"/>
    </xf>
    <xf numFmtId="44" fontId="7" fillId="27" borderId="10" xfId="29" applyFont="1" applyFill="1" applyBorder="1" applyAlignment="1" applyProtection="1">
      <alignment horizontal="left"/>
      <protection locked="0"/>
    </xf>
    <xf numFmtId="44" fontId="7" fillId="27" borderId="16" xfId="29" applyFont="1" applyFill="1" applyBorder="1" applyAlignment="1" applyProtection="1">
      <alignment horizontal="left" indent="2"/>
      <protection locked="0"/>
    </xf>
    <xf numFmtId="44" fontId="48" fillId="27" borderId="14" xfId="29" applyFont="1" applyFill="1" applyBorder="1" applyAlignment="1" applyProtection="1">
      <protection locked="0"/>
    </xf>
    <xf numFmtId="0" fontId="0" fillId="27" borderId="10" xfId="0" applyFill="1" applyBorder="1" applyAlignment="1" applyProtection="1">
      <alignment horizontal="left" indent="1"/>
      <protection locked="0"/>
    </xf>
    <xf numFmtId="164" fontId="0" fillId="27" borderId="10" xfId="29" applyNumberFormat="1" applyFont="1" applyFill="1" applyBorder="1" applyAlignment="1" applyProtection="1">
      <alignment horizontal="center"/>
      <protection locked="0"/>
    </xf>
    <xf numFmtId="0" fontId="0" fillId="27" borderId="10" xfId="0" applyFill="1" applyBorder="1" applyAlignment="1" applyProtection="1">
      <alignment horizontal="left" wrapText="1" indent="1"/>
      <protection locked="0"/>
    </xf>
    <xf numFmtId="164" fontId="0" fillId="27" borderId="14" xfId="29" applyNumberFormat="1" applyFont="1" applyFill="1" applyBorder="1" applyAlignment="1" applyProtection="1">
      <alignment horizontal="center"/>
      <protection locked="0"/>
    </xf>
    <xf numFmtId="0" fontId="4" fillId="27" borderId="22" xfId="0" applyFont="1" applyFill="1" applyBorder="1" applyAlignment="1" applyProtection="1">
      <alignment horizontal="left" indent="1"/>
      <protection locked="0"/>
    </xf>
    <xf numFmtId="164" fontId="0" fillId="27" borderId="16" xfId="29" applyNumberFormat="1" applyFont="1" applyFill="1" applyBorder="1" applyAlignment="1" applyProtection="1">
      <alignment horizontal="center"/>
      <protection locked="0"/>
    </xf>
    <xf numFmtId="164" fontId="0" fillId="27" borderId="38" xfId="29" applyNumberFormat="1" applyFont="1" applyFill="1" applyBorder="1" applyAlignment="1" applyProtection="1">
      <alignment horizontal="center"/>
      <protection locked="0"/>
    </xf>
    <xf numFmtId="0" fontId="3" fillId="0" borderId="0" xfId="0" applyFont="1" applyFill="1" applyProtection="1">
      <protection locked="0"/>
    </xf>
    <xf numFmtId="0" fontId="46" fillId="29" borderId="0" xfId="0" applyFont="1" applyFill="1" applyAlignment="1" applyProtection="1">
      <alignment horizontal="left"/>
      <protection locked="0"/>
    </xf>
    <xf numFmtId="165" fontId="1" fillId="0" borderId="0" xfId="28" applyNumberFormat="1" applyFill="1"/>
    <xf numFmtId="165" fontId="1" fillId="0" borderId="11" xfId="28" applyNumberFormat="1" applyFill="1" applyBorder="1"/>
    <xf numFmtId="165" fontId="0" fillId="0" borderId="0" xfId="0" applyNumberFormat="1" applyFill="1"/>
    <xf numFmtId="0" fontId="0" fillId="24" borderId="10" xfId="0" applyFill="1" applyBorder="1" applyAlignment="1">
      <alignment horizontal="center"/>
    </xf>
    <xf numFmtId="164" fontId="0" fillId="24" borderId="10" xfId="0" applyNumberFormat="1" applyFill="1" applyBorder="1"/>
    <xf numFmtId="164" fontId="2" fillId="24" borderId="10" xfId="0" applyNumberFormat="1" applyFont="1" applyFill="1" applyBorder="1"/>
    <xf numFmtId="164" fontId="4" fillId="24" borderId="10" xfId="29" applyNumberFormat="1" applyFont="1" applyFill="1" applyBorder="1" applyAlignment="1">
      <alignment horizontal="right"/>
    </xf>
    <xf numFmtId="164" fontId="4" fillId="24" borderId="10" xfId="29" applyNumberFormat="1" applyFont="1" applyFill="1" applyBorder="1"/>
    <xf numFmtId="0" fontId="0" fillId="0" borderId="10" xfId="0" applyFill="1" applyBorder="1"/>
    <xf numFmtId="9" fontId="61" fillId="27" borderId="0" xfId="41" applyFont="1" applyFill="1" applyBorder="1" applyProtection="1">
      <protection locked="0"/>
    </xf>
    <xf numFmtId="9" fontId="61" fillId="27" borderId="35" xfId="41" applyFont="1" applyFill="1" applyBorder="1" applyProtection="1">
      <protection locked="0"/>
    </xf>
    <xf numFmtId="9" fontId="62" fillId="27" borderId="35" xfId="41" applyFont="1" applyFill="1" applyBorder="1" applyProtection="1">
      <protection locked="0"/>
    </xf>
    <xf numFmtId="9" fontId="62" fillId="27" borderId="0" xfId="41" applyFont="1" applyFill="1" applyBorder="1" applyProtection="1">
      <protection locked="0"/>
    </xf>
    <xf numFmtId="0" fontId="1" fillId="0" borderId="11" xfId="0" applyFont="1" applyBorder="1" applyAlignment="1">
      <alignment horizontal="center" wrapText="1"/>
    </xf>
    <xf numFmtId="164" fontId="0" fillId="0" borderId="0" xfId="0" applyNumberFormat="1" applyFill="1" applyBorder="1"/>
    <xf numFmtId="0" fontId="2" fillId="0" borderId="10" xfId="0" applyFont="1" applyFill="1" applyBorder="1" applyAlignment="1" applyProtection="1">
      <alignment horizontal="left" wrapText="1" indent="1"/>
      <protection locked="0"/>
    </xf>
    <xf numFmtId="164" fontId="0" fillId="0" borderId="10" xfId="29" applyNumberFormat="1" applyFont="1" applyFill="1" applyBorder="1" applyAlignment="1" applyProtection="1">
      <alignment horizontal="center"/>
      <protection locked="0"/>
    </xf>
    <xf numFmtId="0" fontId="0" fillId="27" borderId="16" xfId="0" applyFill="1" applyBorder="1" applyAlignment="1" applyProtection="1">
      <alignment horizontal="left" wrapText="1" indent="1"/>
      <protection locked="0"/>
    </xf>
    <xf numFmtId="0" fontId="11" fillId="0" borderId="10" xfId="0" applyFont="1" applyFill="1" applyBorder="1" applyAlignment="1">
      <alignment horizontal="left" indent="1"/>
    </xf>
    <xf numFmtId="0" fontId="22" fillId="0" borderId="14" xfId="0" applyFont="1" applyFill="1" applyBorder="1" applyAlignment="1">
      <alignment horizontal="left" indent="1"/>
    </xf>
    <xf numFmtId="0" fontId="11" fillId="0" borderId="14" xfId="0" applyFont="1" applyFill="1" applyBorder="1" applyAlignment="1">
      <alignment horizontal="left"/>
    </xf>
    <xf numFmtId="164" fontId="0" fillId="0" borderId="24" xfId="0" applyNumberFormat="1" applyFill="1" applyBorder="1" applyAlignment="1">
      <alignment horizontal="center"/>
    </xf>
    <xf numFmtId="164" fontId="0" fillId="0" borderId="11" xfId="0" applyNumberFormat="1" applyFill="1" applyBorder="1" applyAlignment="1">
      <alignment horizontal="center"/>
    </xf>
    <xf numFmtId="165" fontId="1" fillId="0" borderId="0" xfId="28" applyNumberFormat="1" applyBorder="1" applyAlignment="1">
      <alignment horizontal="center"/>
    </xf>
    <xf numFmtId="165" fontId="1" fillId="0" borderId="0" xfId="28" applyNumberFormat="1" applyBorder="1" applyAlignment="1">
      <alignment horizontal="center" wrapText="1"/>
    </xf>
    <xf numFmtId="165" fontId="1" fillId="0" borderId="11" xfId="28" applyNumberFormat="1" applyFill="1" applyBorder="1" applyAlignment="1">
      <alignment horizontal="center"/>
    </xf>
    <xf numFmtId="165" fontId="1" fillId="0" borderId="11" xfId="28" applyNumberFormat="1" applyFill="1" applyBorder="1" applyAlignment="1">
      <alignment horizontal="center" wrapText="1"/>
    </xf>
    <xf numFmtId="44" fontId="1" fillId="0" borderId="35" xfId="29" applyBorder="1" applyAlignment="1">
      <alignment horizontal="center"/>
    </xf>
    <xf numFmtId="44" fontId="1" fillId="0" borderId="0" xfId="29" applyBorder="1" applyAlignment="1">
      <alignment horizontal="center"/>
    </xf>
    <xf numFmtId="44" fontId="1" fillId="0" borderId="37" xfId="29" applyBorder="1" applyAlignment="1">
      <alignment horizontal="center"/>
    </xf>
    <xf numFmtId="44" fontId="1" fillId="0" borderId="12" xfId="29" applyBorder="1"/>
    <xf numFmtId="44" fontId="1" fillId="0" borderId="24" xfId="29" applyBorder="1" applyAlignment="1">
      <alignment horizontal="center"/>
    </xf>
    <xf numFmtId="44" fontId="1" fillId="0" borderId="11" xfId="29" applyBorder="1" applyAlignment="1">
      <alignment horizontal="center"/>
    </xf>
    <xf numFmtId="44" fontId="1" fillId="0" borderId="13" xfId="29" applyBorder="1"/>
    <xf numFmtId="44" fontId="1" fillId="0" borderId="0" xfId="29" applyBorder="1"/>
    <xf numFmtId="165" fontId="1" fillId="0" borderId="0" xfId="28" applyNumberFormat="1" applyFill="1" applyBorder="1" applyAlignment="1">
      <alignment horizontal="center"/>
    </xf>
    <xf numFmtId="165" fontId="1" fillId="0" borderId="0" xfId="28" applyNumberFormat="1" applyFill="1" applyBorder="1" applyAlignment="1">
      <alignment horizontal="center" wrapText="1"/>
    </xf>
    <xf numFmtId="164" fontId="1" fillId="0" borderId="12" xfId="29" applyNumberFormat="1" applyFill="1" applyBorder="1" applyAlignment="1">
      <alignment horizontal="center"/>
    </xf>
    <xf numFmtId="164" fontId="1" fillId="24" borderId="12" xfId="29" applyNumberFormat="1" applyFill="1" applyBorder="1" applyAlignment="1">
      <alignment horizontal="center"/>
    </xf>
    <xf numFmtId="164" fontId="1" fillId="24" borderId="13" xfId="29" applyNumberFormat="1" applyFill="1" applyBorder="1" applyAlignment="1">
      <alignment horizontal="center"/>
    </xf>
    <xf numFmtId="164" fontId="1" fillId="0" borderId="10" xfId="29" applyNumberFormat="1" applyBorder="1"/>
    <xf numFmtId="164" fontId="1" fillId="0" borderId="10" xfId="29" applyNumberFormat="1" applyFill="1" applyBorder="1"/>
    <xf numFmtId="9" fontId="1" fillId="0" borderId="36" xfId="41" applyBorder="1"/>
    <xf numFmtId="9" fontId="1" fillId="0" borderId="0" xfId="41" applyFont="1"/>
    <xf numFmtId="0" fontId="62" fillId="0" borderId="21" xfId="0" applyFont="1" applyBorder="1"/>
    <xf numFmtId="165" fontId="4" fillId="27" borderId="15" xfId="28" applyNumberFormat="1" applyFont="1" applyFill="1" applyBorder="1" applyAlignment="1" applyProtection="1">
      <alignment horizontal="center"/>
      <protection locked="0"/>
    </xf>
    <xf numFmtId="0" fontId="3" fillId="0" borderId="0" xfId="29" applyNumberFormat="1" applyFont="1" applyFill="1" applyBorder="1"/>
    <xf numFmtId="0" fontId="3" fillId="0" borderId="0" xfId="0" applyNumberFormat="1" applyFont="1" applyFill="1" applyBorder="1"/>
    <xf numFmtId="164" fontId="3" fillId="0" borderId="21" xfId="29" applyNumberFormat="1" applyFont="1" applyFill="1" applyBorder="1"/>
    <xf numFmtId="164" fontId="3" fillId="0" borderId="21" xfId="29" applyNumberFormat="1" applyFont="1" applyFill="1" applyBorder="1" applyAlignment="1">
      <alignment horizontal="center" vertical="center"/>
    </xf>
    <xf numFmtId="0" fontId="3" fillId="0" borderId="21" xfId="0" applyFont="1" applyBorder="1"/>
    <xf numFmtId="165" fontId="22" fillId="0" borderId="10" xfId="28" applyNumberFormat="1" applyFont="1" applyFill="1" applyBorder="1"/>
    <xf numFmtId="165" fontId="22" fillId="0" borderId="10" xfId="0" applyNumberFormat="1" applyFont="1" applyBorder="1"/>
    <xf numFmtId="165" fontId="4" fillId="27" borderId="43" xfId="28" quotePrefix="1" applyNumberFormat="1" applyFont="1" applyFill="1" applyBorder="1" applyAlignment="1" applyProtection="1">
      <alignment horizontal="right"/>
      <protection locked="0"/>
    </xf>
    <xf numFmtId="164" fontId="3" fillId="0" borderId="0" xfId="29" applyNumberFormat="1" applyFont="1" applyFill="1" applyBorder="1" applyAlignment="1">
      <alignment wrapText="1"/>
    </xf>
    <xf numFmtId="164" fontId="3" fillId="0" borderId="0" xfId="29" applyNumberFormat="1" applyFont="1" applyFill="1" applyBorder="1" applyAlignment="1">
      <alignment horizontal="center" wrapText="1"/>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2" fillId="28" borderId="10" xfId="0" applyFont="1" applyFill="1" applyBorder="1" applyAlignment="1" applyProtection="1">
      <alignment horizontal="center" vertical="top"/>
      <protection locked="0"/>
    </xf>
    <xf numFmtId="0" fontId="9" fillId="28" borderId="10" xfId="0" applyFont="1" applyFill="1" applyBorder="1" applyAlignment="1" applyProtection="1">
      <alignment horizontal="center"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vertical="top" wrapText="1"/>
      <protection locked="0"/>
    </xf>
    <xf numFmtId="0" fontId="2" fillId="0" borderId="0" xfId="0" applyFont="1" applyAlignment="1" applyProtection="1">
      <alignment vertical="top"/>
    </xf>
    <xf numFmtId="0" fontId="4" fillId="0" borderId="0" xfId="0" applyFont="1" applyAlignment="1" applyProtection="1">
      <alignment horizontal="left" vertical="top"/>
    </xf>
    <xf numFmtId="0" fontId="4" fillId="0" borderId="0" xfId="0" applyFont="1" applyAlignment="1" applyProtection="1">
      <alignment vertical="top"/>
    </xf>
    <xf numFmtId="0" fontId="9" fillId="25" borderId="10" xfId="0" applyFont="1" applyFill="1" applyBorder="1" applyAlignment="1" applyProtection="1">
      <alignment vertical="top"/>
    </xf>
    <xf numFmtId="0" fontId="4" fillId="0" borderId="10" xfId="0" applyFont="1" applyBorder="1" applyAlignment="1" applyProtection="1">
      <alignment vertical="top"/>
    </xf>
    <xf numFmtId="0" fontId="4" fillId="0" borderId="10" xfId="0" applyFont="1" applyFill="1" applyBorder="1" applyAlignment="1" applyProtection="1">
      <alignment vertical="top"/>
    </xf>
    <xf numFmtId="0" fontId="4" fillId="0" borderId="10" xfId="0" applyFont="1" applyFill="1" applyBorder="1" applyAlignment="1" applyProtection="1">
      <alignment horizontal="left" vertical="top" wrapText="1"/>
    </xf>
    <xf numFmtId="44" fontId="7" fillId="27" borderId="10" xfId="29" applyFont="1" applyFill="1" applyBorder="1" applyAlignment="1" applyProtection="1">
      <protection locked="0"/>
    </xf>
    <xf numFmtId="0" fontId="7" fillId="27" borderId="0" xfId="0" applyFont="1" applyFill="1" applyAlignment="1" applyProtection="1">
      <alignment horizontal="left"/>
      <protection locked="0"/>
    </xf>
    <xf numFmtId="0" fontId="3" fillId="0" borderId="0" xfId="0" applyFont="1" applyAlignment="1">
      <alignment wrapText="1"/>
    </xf>
    <xf numFmtId="0" fontId="51" fillId="31" borderId="0" xfId="0" applyFont="1" applyFill="1" applyAlignment="1">
      <alignment wrapText="1"/>
    </xf>
    <xf numFmtId="165" fontId="3" fillId="24" borderId="10" xfId="28" applyNumberFormat="1" applyFont="1" applyFill="1" applyBorder="1" applyAlignment="1">
      <alignment horizontal="center" vertical="center" wrapText="1"/>
    </xf>
    <xf numFmtId="0" fontId="3" fillId="32" borderId="0" xfId="0" applyFont="1" applyFill="1" applyAlignment="1">
      <alignment wrapText="1"/>
    </xf>
    <xf numFmtId="165" fontId="3" fillId="24" borderId="10" xfId="28" applyNumberFormat="1" applyFont="1" applyFill="1" applyBorder="1" applyAlignment="1">
      <alignment wrapText="1"/>
    </xf>
    <xf numFmtId="165" fontId="3" fillId="32" borderId="15" xfId="28" applyNumberFormat="1" applyFont="1" applyFill="1" applyBorder="1" applyAlignment="1">
      <alignment wrapText="1"/>
    </xf>
    <xf numFmtId="165" fontId="3" fillId="0" borderId="15" xfId="28" applyNumberFormat="1" applyFont="1" applyFill="1" applyBorder="1" applyAlignment="1">
      <alignment wrapText="1"/>
    </xf>
    <xf numFmtId="4" fontId="3" fillId="0" borderId="0" xfId="41" applyNumberFormat="1" applyFont="1" applyFill="1" applyBorder="1" applyAlignment="1">
      <alignment horizontal="center" vertical="center" wrapText="1"/>
    </xf>
    <xf numFmtId="4" fontId="3" fillId="0" borderId="15" xfId="41" applyNumberFormat="1" applyFont="1" applyFill="1" applyBorder="1" applyAlignment="1">
      <alignment horizontal="center" vertical="center" wrapText="1"/>
    </xf>
    <xf numFmtId="165" fontId="3" fillId="0" borderId="0" xfId="28" applyNumberFormat="1" applyFont="1" applyFill="1" applyBorder="1" applyAlignment="1">
      <alignment wrapText="1"/>
    </xf>
    <xf numFmtId="4" fontId="53" fillId="25" borderId="0" xfId="41" applyNumberFormat="1" applyFont="1" applyFill="1" applyBorder="1" applyAlignment="1">
      <alignment horizontal="center" vertical="center" wrapText="1"/>
    </xf>
    <xf numFmtId="165" fontId="3" fillId="25" borderId="11" xfId="28" applyNumberFormat="1" applyFont="1" applyFill="1" applyBorder="1" applyAlignment="1">
      <alignment wrapText="1"/>
    </xf>
    <xf numFmtId="165" fontId="13" fillId="24" borderId="10" xfId="28" applyNumberFormat="1" applyFont="1" applyFill="1" applyBorder="1" applyAlignment="1">
      <alignment wrapText="1"/>
    </xf>
    <xf numFmtId="165" fontId="13" fillId="0" borderId="0" xfId="28" applyNumberFormat="1" applyFont="1" applyFill="1" applyBorder="1" applyAlignment="1">
      <alignment wrapText="1"/>
    </xf>
    <xf numFmtId="0" fontId="47" fillId="25" borderId="0" xfId="0" applyFont="1" applyFill="1" applyAlignment="1">
      <alignment wrapText="1"/>
    </xf>
    <xf numFmtId="3" fontId="0" fillId="24" borderId="10" xfId="0" applyNumberFormat="1" applyFill="1" applyBorder="1" applyAlignment="1">
      <alignment wrapText="1"/>
    </xf>
    <xf numFmtId="165" fontId="3" fillId="0" borderId="21" xfId="28" applyNumberFormat="1" applyFont="1" applyFill="1" applyBorder="1" applyAlignment="1">
      <alignment wrapText="1"/>
    </xf>
    <xf numFmtId="0" fontId="51" fillId="29" borderId="0" xfId="0" applyFont="1" applyFill="1" applyAlignment="1">
      <alignment wrapText="1"/>
    </xf>
    <xf numFmtId="164" fontId="3" fillId="24" borderId="10" xfId="29" applyNumberFormat="1" applyFont="1" applyFill="1" applyBorder="1" applyAlignment="1">
      <alignment wrapText="1"/>
    </xf>
    <xf numFmtId="164" fontId="22" fillId="24" borderId="10" xfId="29" applyNumberFormat="1" applyFont="1" applyFill="1" applyBorder="1" applyAlignment="1">
      <alignment wrapText="1"/>
    </xf>
    <xf numFmtId="164" fontId="3" fillId="0" borderId="15" xfId="29" applyNumberFormat="1" applyFont="1" applyFill="1" applyBorder="1" applyAlignment="1">
      <alignment horizontal="center" vertical="center" wrapText="1"/>
    </xf>
    <xf numFmtId="164" fontId="54" fillId="25" borderId="0" xfId="29" applyNumberFormat="1" applyFont="1" applyFill="1" applyBorder="1" applyAlignment="1">
      <alignment wrapText="1"/>
    </xf>
    <xf numFmtId="164" fontId="3" fillId="0" borderId="10" xfId="0" applyNumberFormat="1" applyFont="1" applyFill="1" applyBorder="1" applyAlignment="1">
      <alignment wrapText="1"/>
    </xf>
    <xf numFmtId="164" fontId="3" fillId="0" borderId="10" xfId="29" applyNumberFormat="1" applyFont="1" applyFill="1" applyBorder="1" applyAlignment="1">
      <alignment wrapText="1"/>
    </xf>
    <xf numFmtId="164" fontId="3" fillId="0" borderId="16" xfId="0" applyNumberFormat="1" applyFont="1" applyFill="1" applyBorder="1" applyAlignment="1">
      <alignment wrapText="1"/>
    </xf>
    <xf numFmtId="0" fontId="3" fillId="0" borderId="0" xfId="0" applyFont="1" applyFill="1" applyAlignment="1">
      <alignment wrapText="1"/>
    </xf>
    <xf numFmtId="164" fontId="3" fillId="0" borderId="21" xfId="29" applyNumberFormat="1" applyFont="1" applyFill="1" applyBorder="1" applyAlignment="1">
      <alignment wrapText="1"/>
    </xf>
    <xf numFmtId="164" fontId="3" fillId="0" borderId="0" xfId="0" applyNumberFormat="1" applyFont="1" applyAlignment="1">
      <alignment wrapText="1"/>
    </xf>
    <xf numFmtId="164" fontId="3" fillId="0" borderId="0" xfId="29" applyNumberFormat="1" applyFont="1" applyFill="1" applyBorder="1" applyAlignment="1">
      <alignment horizontal="center" vertical="center" wrapText="1"/>
    </xf>
    <xf numFmtId="164" fontId="3" fillId="0" borderId="21" xfId="29" applyNumberFormat="1" applyFont="1" applyFill="1" applyBorder="1" applyAlignment="1">
      <alignment horizontal="center" vertical="center" wrapText="1"/>
    </xf>
    <xf numFmtId="9" fontId="22" fillId="0" borderId="0" xfId="41" applyFont="1" applyBorder="1" applyAlignment="1">
      <alignment horizontal="center"/>
    </xf>
    <xf numFmtId="165" fontId="22" fillId="0" borderId="0" xfId="0" applyNumberFormat="1" applyFont="1"/>
    <xf numFmtId="0" fontId="7"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Border="1" applyProtection="1">
      <protection locked="0"/>
    </xf>
    <xf numFmtId="0" fontId="46" fillId="0" borderId="0" xfId="0" applyFont="1" applyProtection="1">
      <protection locked="0"/>
    </xf>
    <xf numFmtId="0" fontId="4" fillId="0" borderId="0" xfId="0" applyFont="1" applyProtection="1">
      <protection locked="0"/>
    </xf>
    <xf numFmtId="0" fontId="25" fillId="0" borderId="0" xfId="0" applyFont="1" applyAlignment="1" applyProtection="1">
      <alignment horizontal="center"/>
      <protection locked="0"/>
    </xf>
    <xf numFmtId="0" fontId="0" fillId="0" borderId="0" xfId="0" applyProtection="1">
      <protection locked="0"/>
    </xf>
    <xf numFmtId="0" fontId="7" fillId="0" borderId="0" xfId="0" applyFont="1" applyFill="1" applyBorder="1" applyProtection="1">
      <protection locked="0"/>
    </xf>
    <xf numFmtId="0" fontId="25" fillId="0" borderId="0" xfId="0" applyFont="1" applyFill="1" applyAlignment="1" applyProtection="1">
      <alignment horizontal="center"/>
      <protection locked="0"/>
    </xf>
    <xf numFmtId="0" fontId="7" fillId="0" borderId="0" xfId="0" applyFont="1" applyFill="1" applyProtection="1">
      <protection locked="0"/>
    </xf>
    <xf numFmtId="0" fontId="7" fillId="0" borderId="0" xfId="0" applyFont="1" applyBorder="1" applyProtection="1">
      <protection locked="0"/>
    </xf>
    <xf numFmtId="0" fontId="11" fillId="0" borderId="0" xfId="0" applyFont="1" applyFill="1" applyBorder="1" applyAlignment="1" applyProtection="1">
      <alignment horizontal="center" wrapText="1"/>
      <protection locked="0"/>
    </xf>
    <xf numFmtId="9" fontId="4" fillId="27" borderId="10" xfId="41" applyFont="1" applyFill="1" applyBorder="1" applyAlignment="1" applyProtection="1">
      <alignment horizontal="center" vertical="center"/>
      <protection locked="0"/>
    </xf>
    <xf numFmtId="0" fontId="11" fillId="0" borderId="0" xfId="0" applyFont="1" applyFill="1" applyBorder="1" applyAlignment="1" applyProtection="1">
      <alignment wrapText="1"/>
      <protection locked="0"/>
    </xf>
    <xf numFmtId="9" fontId="7" fillId="0" borderId="0" xfId="41" applyFont="1" applyFill="1" applyBorder="1" applyAlignment="1" applyProtection="1">
      <alignment horizontal="center" vertical="center"/>
      <protection locked="0"/>
    </xf>
    <xf numFmtId="43" fontId="7" fillId="0" borderId="0" xfId="28" applyFont="1" applyFill="1" applyBorder="1" applyAlignment="1" applyProtection="1">
      <alignment horizontal="center" vertical="center"/>
      <protection locked="0"/>
    </xf>
    <xf numFmtId="43" fontId="7" fillId="27" borderId="0" xfId="28" applyFont="1" applyFill="1" applyBorder="1" applyAlignment="1" applyProtection="1">
      <alignment horizontal="center" vertical="center"/>
      <protection locked="0"/>
    </xf>
    <xf numFmtId="0" fontId="7" fillId="25" borderId="0" xfId="0" applyFont="1" applyFill="1" applyProtection="1">
      <protection locked="0"/>
    </xf>
    <xf numFmtId="0" fontId="0" fillId="27" borderId="27" xfId="0" applyFill="1" applyBorder="1" applyProtection="1">
      <protection locked="0"/>
    </xf>
    <xf numFmtId="166" fontId="7" fillId="0" borderId="10" xfId="41" quotePrefix="1" applyNumberFormat="1" applyFont="1" applyBorder="1" applyAlignment="1" applyProtection="1">
      <alignment horizontal="center"/>
      <protection locked="0"/>
    </xf>
    <xf numFmtId="3" fontId="7" fillId="0" borderId="0" xfId="0" applyNumberFormat="1" applyFont="1" applyFill="1" applyBorder="1" applyAlignment="1" applyProtection="1">
      <alignment horizontal="center"/>
      <protection locked="0"/>
    </xf>
    <xf numFmtId="43" fontId="7" fillId="0" borderId="0" xfId="28" applyFont="1" applyFill="1" applyBorder="1" applyProtection="1">
      <protection locked="0"/>
    </xf>
    <xf numFmtId="166" fontId="7" fillId="0" borderId="10" xfId="41" applyNumberFormat="1"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166" fontId="7" fillId="0" borderId="0" xfId="41" applyNumberFormat="1" applyFont="1" applyBorder="1" applyAlignment="1" applyProtection="1">
      <alignment horizontal="center"/>
      <protection locked="0"/>
    </xf>
    <xf numFmtId="0" fontId="21" fillId="0" borderId="0" xfId="0" applyFont="1" applyBorder="1" applyAlignment="1" applyProtection="1">
      <alignment horizontal="left" wrapText="1"/>
      <protection locked="0"/>
    </xf>
    <xf numFmtId="0" fontId="6" fillId="0" borderId="0" xfId="0" applyFont="1" applyAlignment="1" applyProtection="1">
      <alignment horizontal="center"/>
      <protection locked="0"/>
    </xf>
    <xf numFmtId="0" fontId="6" fillId="0" borderId="0" xfId="0" applyFont="1" applyBorder="1" applyAlignment="1" applyProtection="1">
      <alignment horizontal="center"/>
      <protection locked="0"/>
    </xf>
    <xf numFmtId="0" fontId="7" fillId="0" borderId="0" xfId="0" applyFont="1" applyFill="1" applyAlignment="1" applyProtection="1">
      <alignment horizontal="right"/>
      <protection locked="0"/>
    </xf>
    <xf numFmtId="0" fontId="11" fillId="0" borderId="0" xfId="0" applyFont="1" applyFill="1" applyProtection="1">
      <protection locked="0"/>
    </xf>
    <xf numFmtId="0" fontId="4" fillId="0" borderId="0" xfId="0" applyFont="1" applyProtection="1"/>
    <xf numFmtId="0" fontId="11" fillId="0" borderId="22"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21" fillId="0" borderId="14" xfId="0" applyFont="1" applyBorder="1" applyAlignment="1" applyProtection="1">
      <alignment horizontal="left"/>
    </xf>
    <xf numFmtId="0" fontId="19" fillId="28" borderId="57" xfId="0" applyFont="1" applyFill="1" applyBorder="1" applyAlignment="1" applyProtection="1"/>
    <xf numFmtId="0" fontId="19" fillId="28" borderId="58" xfId="0" applyFont="1" applyFill="1" applyBorder="1" applyAlignment="1" applyProtection="1"/>
    <xf numFmtId="0" fontId="6" fillId="28" borderId="59" xfId="0" applyFont="1" applyFill="1" applyBorder="1" applyAlignment="1" applyProtection="1">
      <alignment horizontal="center"/>
    </xf>
    <xf numFmtId="0" fontId="0" fillId="0" borderId="0" xfId="0" applyProtection="1"/>
    <xf numFmtId="0" fontId="7" fillId="0" borderId="0" xfId="0" applyFont="1" applyFill="1" applyBorder="1" applyProtection="1"/>
    <xf numFmtId="0" fontId="22" fillId="0" borderId="0" xfId="0" applyFont="1" applyFill="1" applyBorder="1" applyAlignment="1" applyProtection="1">
      <alignment horizontal="left" wrapText="1"/>
    </xf>
    <xf numFmtId="0" fontId="11" fillId="0" borderId="0" xfId="0" applyFont="1" applyFill="1" applyBorder="1" applyAlignment="1" applyProtection="1">
      <alignment horizontal="center" wrapText="1"/>
    </xf>
    <xf numFmtId="9" fontId="7" fillId="0" borderId="10" xfId="41" applyFont="1" applyFill="1" applyBorder="1" applyAlignment="1" applyProtection="1">
      <alignment horizontal="center" vertical="center"/>
    </xf>
    <xf numFmtId="0" fontId="11" fillId="0" borderId="0" xfId="0" applyFont="1" applyFill="1" applyBorder="1" applyAlignment="1" applyProtection="1">
      <alignment wrapText="1"/>
    </xf>
    <xf numFmtId="9" fontId="7" fillId="0" borderId="0" xfId="4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43" fontId="7" fillId="0" borderId="0" xfId="28" applyFont="1" applyFill="1" applyBorder="1" applyAlignment="1" applyProtection="1">
      <alignment horizontal="center" vertical="center"/>
    </xf>
    <xf numFmtId="0" fontId="25" fillId="0" borderId="0" xfId="0" applyFont="1" applyAlignment="1" applyProtection="1">
      <alignment horizontal="center"/>
    </xf>
    <xf numFmtId="0" fontId="7" fillId="0" borderId="0" xfId="0" applyFont="1" applyProtection="1"/>
    <xf numFmtId="0" fontId="19" fillId="25" borderId="0" xfId="0" applyFont="1" applyFill="1" applyProtection="1"/>
    <xf numFmtId="0" fontId="6" fillId="25" borderId="0" xfId="0" applyFont="1" applyFill="1" applyBorder="1" applyProtection="1"/>
    <xf numFmtId="0" fontId="7" fillId="25" borderId="0" xfId="0" applyFont="1" applyFill="1" applyProtection="1"/>
    <xf numFmtId="0" fontId="6" fillId="0" borderId="0" xfId="0" applyFont="1" applyFill="1" applyBorder="1" applyProtection="1"/>
    <xf numFmtId="0" fontId="6" fillId="25" borderId="10" xfId="0" applyFont="1" applyFill="1" applyBorder="1" applyAlignment="1" applyProtection="1">
      <alignment horizontal="center"/>
    </xf>
    <xf numFmtId="0" fontId="6" fillId="25" borderId="10" xfId="0" applyFont="1" applyFill="1" applyBorder="1" applyAlignment="1" applyProtection="1">
      <alignment horizontal="center" wrapText="1"/>
    </xf>
    <xf numFmtId="0" fontId="7" fillId="0" borderId="0" xfId="0" applyFont="1" applyFill="1" applyBorder="1" applyAlignment="1" applyProtection="1">
      <alignment horizontal="right"/>
    </xf>
    <xf numFmtId="166" fontId="7" fillId="0" borderId="0" xfId="41" applyNumberFormat="1" applyFont="1" applyFill="1" applyBorder="1" applyAlignment="1" applyProtection="1">
      <alignment horizontal="center" vertical="center"/>
    </xf>
    <xf numFmtId="0" fontId="7" fillId="0" borderId="0" xfId="0" applyFont="1" applyFill="1" applyProtection="1"/>
    <xf numFmtId="0" fontId="24" fillId="25" borderId="0" xfId="0" applyFont="1" applyFill="1" applyProtection="1"/>
    <xf numFmtId="0" fontId="6" fillId="0" borderId="0" xfId="0" applyFont="1" applyProtection="1"/>
    <xf numFmtId="0" fontId="6" fillId="0" borderId="0" xfId="0" applyFont="1" applyAlignment="1" applyProtection="1">
      <alignment horizontal="center"/>
    </xf>
    <xf numFmtId="0" fontId="11" fillId="24" borderId="60" xfId="0" applyFont="1" applyFill="1" applyBorder="1" applyAlignment="1" applyProtection="1">
      <alignment horizontal="center" wrapText="1"/>
    </xf>
    <xf numFmtId="0" fontId="11" fillId="24" borderId="22" xfId="0" applyFont="1" applyFill="1" applyBorder="1" applyAlignment="1" applyProtection="1">
      <alignment horizontal="center" wrapText="1"/>
    </xf>
    <xf numFmtId="0" fontId="11" fillId="24" borderId="35" xfId="0" applyFont="1" applyFill="1" applyBorder="1" applyAlignment="1" applyProtection="1">
      <alignment horizontal="center" wrapText="1"/>
    </xf>
    <xf numFmtId="0" fontId="11" fillId="24" borderId="61" xfId="0" applyFont="1" applyFill="1" applyBorder="1" applyAlignment="1" applyProtection="1">
      <alignment horizontal="center" wrapText="1"/>
    </xf>
    <xf numFmtId="0" fontId="11" fillId="24" borderId="62" xfId="0" applyFont="1" applyFill="1" applyBorder="1" applyAlignment="1" applyProtection="1">
      <alignment horizontal="center" wrapText="1"/>
    </xf>
    <xf numFmtId="0" fontId="11" fillId="0" borderId="12" xfId="0" applyFont="1" applyFill="1" applyBorder="1" applyAlignment="1" applyProtection="1">
      <alignment horizontal="center" wrapText="1"/>
    </xf>
    <xf numFmtId="0" fontId="11" fillId="0" borderId="35" xfId="0" applyFont="1" applyFill="1" applyBorder="1" applyAlignment="1" applyProtection="1">
      <alignment horizontal="center" wrapText="1"/>
    </xf>
    <xf numFmtId="0" fontId="11" fillId="24" borderId="63" xfId="0" applyFont="1" applyFill="1" applyBorder="1" applyAlignment="1" applyProtection="1">
      <alignment horizontal="center" wrapText="1"/>
    </xf>
    <xf numFmtId="0" fontId="7" fillId="0" borderId="10" xfId="0" applyFont="1" applyBorder="1" applyAlignment="1" applyProtection="1">
      <alignment wrapText="1"/>
    </xf>
    <xf numFmtId="0" fontId="7" fillId="0" borderId="10" xfId="0" applyFont="1" applyBorder="1" applyAlignment="1" applyProtection="1">
      <alignment horizontal="center" wrapText="1"/>
    </xf>
    <xf numFmtId="0" fontId="0" fillId="0" borderId="0" xfId="0" applyAlignment="1" applyProtection="1">
      <alignment wrapText="1"/>
    </xf>
    <xf numFmtId="0" fontId="7" fillId="0" borderId="0" xfId="0" applyFont="1" applyAlignment="1" applyProtection="1">
      <alignment wrapText="1"/>
    </xf>
    <xf numFmtId="0" fontId="2" fillId="0" borderId="10" xfId="0" applyFont="1" applyFill="1" applyBorder="1" applyAlignment="1" applyProtection="1">
      <alignment horizontal="center" vertical="center"/>
    </xf>
    <xf numFmtId="165" fontId="7" fillId="0" borderId="10" xfId="0" applyNumberFormat="1" applyFont="1" applyBorder="1" applyProtection="1"/>
    <xf numFmtId="165" fontId="0" fillId="0" borderId="10" xfId="0" applyNumberFormat="1" applyBorder="1" applyProtection="1"/>
    <xf numFmtId="165" fontId="0" fillId="0" borderId="0" xfId="0" applyNumberFormat="1" applyProtection="1"/>
    <xf numFmtId="0" fontId="2" fillId="0" borderId="10" xfId="0" applyFont="1" applyFill="1" applyBorder="1" applyAlignment="1" applyProtection="1">
      <alignment horizontal="center" vertical="center" wrapText="1"/>
    </xf>
    <xf numFmtId="165" fontId="0" fillId="37" borderId="0" xfId="0" applyNumberFormat="1" applyFill="1" applyProtection="1"/>
    <xf numFmtId="165" fontId="0" fillId="0" borderId="0" xfId="0" applyNumberFormat="1" applyFill="1" applyProtection="1"/>
    <xf numFmtId="0" fontId="7" fillId="0" borderId="10" xfId="0" applyFont="1" applyBorder="1" applyProtection="1"/>
    <xf numFmtId="0" fontId="4" fillId="0" borderId="10" xfId="0" applyFont="1" applyBorder="1" applyAlignment="1" applyProtection="1">
      <alignment horizontal="center" wrapText="1"/>
    </xf>
    <xf numFmtId="0" fontId="0" fillId="0" borderId="0" xfId="0" applyAlignment="1" applyProtection="1">
      <alignment horizontal="center"/>
    </xf>
    <xf numFmtId="165" fontId="7" fillId="0" borderId="10" xfId="28" applyNumberFormat="1" applyFont="1" applyBorder="1" applyProtection="1"/>
    <xf numFmtId="165" fontId="7" fillId="0" borderId="0" xfId="0" applyNumberFormat="1" applyFont="1" applyProtection="1"/>
    <xf numFmtId="0" fontId="4" fillId="0" borderId="10" xfId="0" applyFont="1" applyBorder="1" applyAlignment="1" applyProtection="1">
      <alignment horizontal="left" wrapText="1"/>
    </xf>
    <xf numFmtId="0" fontId="0" fillId="0" borderId="0" xfId="0" applyFill="1" applyProtection="1"/>
    <xf numFmtId="0" fontId="11" fillId="0" borderId="10" xfId="0" applyFont="1" applyFill="1" applyBorder="1" applyAlignment="1" applyProtection="1">
      <alignment wrapText="1"/>
    </xf>
    <xf numFmtId="0" fontId="0" fillId="0" borderId="10" xfId="0" applyBorder="1" applyProtection="1"/>
    <xf numFmtId="0" fontId="0" fillId="0" borderId="0" xfId="0" applyAlignment="1" applyProtection="1">
      <alignment horizontal="right"/>
    </xf>
    <xf numFmtId="0" fontId="7" fillId="28" borderId="14" xfId="0" applyFont="1" applyFill="1" applyBorder="1" applyAlignment="1" applyProtection="1">
      <alignment horizontal="center"/>
    </xf>
    <xf numFmtId="165" fontId="0" fillId="0" borderId="10" xfId="28" applyNumberFormat="1" applyFont="1" applyBorder="1" applyProtection="1"/>
    <xf numFmtId="165" fontId="0" fillId="0" borderId="0" xfId="28" applyNumberFormat="1" applyFont="1" applyProtection="1"/>
    <xf numFmtId="0" fontId="2" fillId="0" borderId="0" xfId="0" applyFont="1" applyProtection="1"/>
    <xf numFmtId="0" fontId="0" fillId="0" borderId="0" xfId="0" applyBorder="1" applyProtection="1"/>
    <xf numFmtId="165" fontId="0" fillId="0" borderId="10" xfId="28" applyNumberFormat="1" applyFont="1" applyFill="1" applyBorder="1" applyProtection="1"/>
    <xf numFmtId="165" fontId="0" fillId="0" borderId="0" xfId="28" applyNumberFormat="1" applyFont="1" applyBorder="1" applyProtection="1"/>
    <xf numFmtId="9" fontId="0" fillId="0" borderId="0" xfId="41" applyFont="1" applyProtection="1"/>
    <xf numFmtId="0" fontId="6" fillId="0" borderId="14" xfId="0" applyFont="1" applyFill="1" applyBorder="1" applyProtection="1"/>
    <xf numFmtId="0" fontId="4" fillId="0" borderId="0" xfId="0" applyFont="1" applyBorder="1" applyProtection="1">
      <protection locked="0"/>
    </xf>
    <xf numFmtId="0" fontId="9" fillId="28" borderId="0" xfId="0" applyFont="1" applyFill="1" applyBorder="1" applyProtection="1">
      <protection locked="0"/>
    </xf>
    <xf numFmtId="0" fontId="49" fillId="28" borderId="0" xfId="0" applyFont="1" applyFill="1" applyBorder="1" applyProtection="1">
      <protection locked="0"/>
    </xf>
    <xf numFmtId="0" fontId="4" fillId="28" borderId="0" xfId="0" applyFont="1" applyFill="1" applyBorder="1" applyProtection="1">
      <protection locked="0"/>
    </xf>
    <xf numFmtId="0" fontId="4" fillId="0" borderId="35" xfId="0" applyFont="1" applyBorder="1" applyProtection="1">
      <protection locked="0"/>
    </xf>
    <xf numFmtId="0" fontId="4" fillId="0" borderId="64" xfId="0" applyFont="1" applyBorder="1" applyProtection="1">
      <protection locked="0"/>
    </xf>
    <xf numFmtId="0" fontId="4" fillId="0" borderId="35" xfId="0" applyFont="1" applyBorder="1" applyAlignment="1" applyProtection="1">
      <alignment horizontal="left"/>
      <protection locked="0"/>
    </xf>
    <xf numFmtId="0" fontId="10" fillId="0" borderId="0" xfId="0" applyFont="1" applyBorder="1" applyProtection="1">
      <protection locked="0"/>
    </xf>
    <xf numFmtId="165" fontId="4" fillId="0" borderId="0" xfId="0" applyNumberFormat="1" applyFont="1" applyFill="1" applyBorder="1" applyProtection="1">
      <protection locked="0"/>
    </xf>
    <xf numFmtId="9" fontId="4" fillId="0" borderId="0" xfId="41" applyFont="1" applyFill="1" applyBorder="1" applyAlignment="1" applyProtection="1">
      <alignment horizontal="center"/>
      <protection locked="0"/>
    </xf>
    <xf numFmtId="9" fontId="4" fillId="0" borderId="0" xfId="0" applyNumberFormat="1" applyFont="1" applyFill="1" applyBorder="1" applyProtection="1">
      <protection locked="0"/>
    </xf>
    <xf numFmtId="0" fontId="9" fillId="29" borderId="0" xfId="0" applyFont="1" applyFill="1" applyBorder="1" applyAlignment="1" applyProtection="1">
      <alignment horizontal="left"/>
      <protection locked="0"/>
    </xf>
    <xf numFmtId="0" fontId="49" fillId="29" borderId="0" xfId="0" applyFont="1" applyFill="1" applyBorder="1" applyProtection="1">
      <protection locked="0"/>
    </xf>
    <xf numFmtId="0" fontId="4" fillId="0" borderId="65" xfId="0" applyFont="1" applyBorder="1" applyProtection="1">
      <protection locked="0"/>
    </xf>
    <xf numFmtId="0" fontId="2" fillId="0" borderId="0" xfId="0" quotePrefix="1"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4" fillId="0" borderId="0" xfId="0" applyFont="1" applyFill="1" applyBorder="1" applyProtection="1">
      <protection locked="0"/>
    </xf>
    <xf numFmtId="9" fontId="4" fillId="0" borderId="0" xfId="41" applyFont="1" applyBorder="1" applyProtection="1">
      <protection locked="0"/>
    </xf>
    <xf numFmtId="165" fontId="4" fillId="0" borderId="0" xfId="0" applyNumberFormat="1" applyFont="1" applyBorder="1" applyProtection="1">
      <protection locked="0"/>
    </xf>
    <xf numFmtId="9" fontId="4" fillId="0" borderId="0" xfId="0" applyNumberFormat="1" applyFont="1" applyBorder="1" applyProtection="1">
      <protection locked="0"/>
    </xf>
    <xf numFmtId="0" fontId="75" fillId="0" borderId="0" xfId="0" applyFont="1" applyBorder="1" applyAlignment="1" applyProtection="1">
      <alignment vertical="top" wrapText="1"/>
      <protection locked="0"/>
    </xf>
    <xf numFmtId="0" fontId="4" fillId="0" borderId="0" xfId="0" applyFont="1" applyFill="1" applyAlignment="1" applyProtection="1">
      <alignment horizontal="left" vertical="top" wrapText="1"/>
      <protection locked="0"/>
    </xf>
    <xf numFmtId="0" fontId="0" fillId="0" borderId="0" xfId="0" applyAlignment="1" applyProtection="1">
      <alignment horizontal="left" wrapText="1"/>
      <protection locked="0"/>
    </xf>
    <xf numFmtId="0" fontId="4" fillId="0" borderId="0" xfId="0" applyFont="1" applyBorder="1" applyAlignment="1" applyProtection="1">
      <protection locked="0"/>
    </xf>
    <xf numFmtId="0" fontId="76" fillId="0" borderId="0" xfId="0" applyFont="1" applyProtection="1">
      <protection locked="0"/>
    </xf>
    <xf numFmtId="0" fontId="21" fillId="0" borderId="10" xfId="0" applyFont="1" applyBorder="1" applyAlignment="1" applyProtection="1">
      <alignment horizontal="left" wrapText="1"/>
    </xf>
    <xf numFmtId="0" fontId="21" fillId="0" borderId="14" xfId="0" applyFont="1" applyBorder="1" applyAlignment="1" applyProtection="1">
      <alignment horizontal="left" wrapText="1"/>
    </xf>
    <xf numFmtId="0" fontId="4" fillId="0" borderId="14" xfId="0" applyFont="1" applyBorder="1" applyAlignment="1" applyProtection="1">
      <alignment horizontal="left"/>
    </xf>
    <xf numFmtId="0" fontId="4" fillId="0" borderId="24" xfId="0" applyFont="1" applyBorder="1" applyAlignment="1" applyProtection="1">
      <alignment horizontal="left"/>
    </xf>
    <xf numFmtId="0" fontId="4" fillId="0" borderId="14" xfId="0" applyFont="1" applyBorder="1" applyAlignment="1" applyProtection="1">
      <alignment horizontal="left" wrapText="1"/>
    </xf>
    <xf numFmtId="0" fontId="2" fillId="0" borderId="39" xfId="0" applyFont="1" applyFill="1" applyBorder="1" applyAlignment="1" applyProtection="1">
      <alignment horizontal="center" vertical="center"/>
    </xf>
    <xf numFmtId="0" fontId="2" fillId="0" borderId="50" xfId="0" applyFont="1" applyFill="1" applyBorder="1" applyAlignment="1" applyProtection="1">
      <alignment horizontal="center" wrapText="1"/>
    </xf>
    <xf numFmtId="165" fontId="4" fillId="0" borderId="41" xfId="28" applyNumberFormat="1" applyFont="1" applyFill="1" applyBorder="1" applyAlignment="1" applyProtection="1">
      <alignment horizontal="center"/>
    </xf>
    <xf numFmtId="165" fontId="4" fillId="0" borderId="51" xfId="28" applyNumberFormat="1" applyFont="1" applyFill="1" applyBorder="1" applyAlignment="1" applyProtection="1">
      <alignment horizontal="center"/>
    </xf>
    <xf numFmtId="165" fontId="4" fillId="0" borderId="47" xfId="28" applyNumberFormat="1" applyFont="1" applyFill="1" applyBorder="1" applyAlignment="1" applyProtection="1">
      <alignment horizontal="center"/>
    </xf>
    <xf numFmtId="0" fontId="2" fillId="0" borderId="16" xfId="0" applyFont="1" applyFill="1" applyBorder="1" applyAlignment="1" applyProtection="1">
      <alignment horizontal="center" vertical="center" wrapText="1"/>
    </xf>
    <xf numFmtId="165" fontId="2" fillId="0" borderId="27" xfId="28" applyNumberFormat="1" applyFont="1" applyFill="1" applyBorder="1" applyProtection="1"/>
    <xf numFmtId="165" fontId="2" fillId="0" borderId="13" xfId="28" applyNumberFormat="1" applyFont="1" applyFill="1" applyBorder="1" applyProtection="1"/>
    <xf numFmtId="0" fontId="4" fillId="0" borderId="0" xfId="0" applyFont="1" applyBorder="1" applyProtection="1"/>
    <xf numFmtId="0" fontId="2" fillId="0" borderId="50"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9" fontId="4" fillId="0" borderId="56" xfId="41" applyFont="1" applyFill="1" applyBorder="1" applyAlignment="1" applyProtection="1">
      <alignment horizontal="center"/>
    </xf>
    <xf numFmtId="9" fontId="4" fillId="0" borderId="10" xfId="41" applyFont="1" applyFill="1" applyBorder="1" applyAlignment="1" applyProtection="1">
      <alignment horizontal="center"/>
    </xf>
    <xf numFmtId="9" fontId="4" fillId="0" borderId="15" xfId="41" applyFont="1" applyFill="1" applyBorder="1" applyAlignment="1" applyProtection="1">
      <alignment horizontal="center"/>
    </xf>
    <xf numFmtId="9" fontId="4" fillId="0" borderId="14" xfId="41" applyFont="1" applyFill="1" applyBorder="1" applyAlignment="1" applyProtection="1">
      <alignment horizontal="center"/>
    </xf>
    <xf numFmtId="9" fontId="4" fillId="0" borderId="39" xfId="41" applyFont="1" applyFill="1" applyBorder="1" applyAlignment="1" applyProtection="1">
      <alignment horizontal="center"/>
    </xf>
    <xf numFmtId="9" fontId="4" fillId="0" borderId="52" xfId="41" applyFont="1" applyFill="1" applyBorder="1" applyAlignment="1" applyProtection="1">
      <alignment horizontal="center"/>
    </xf>
    <xf numFmtId="9" fontId="4" fillId="0" borderId="27" xfId="0" applyNumberFormat="1" applyFont="1" applyBorder="1" applyProtection="1"/>
    <xf numFmtId="9" fontId="4" fillId="0" borderId="13" xfId="0" applyNumberFormat="1" applyFont="1" applyBorder="1" applyProtection="1"/>
    <xf numFmtId="9" fontId="4" fillId="0" borderId="27" xfId="41" applyFont="1" applyFill="1" applyBorder="1" applyAlignment="1" applyProtection="1">
      <alignment horizontal="center"/>
    </xf>
    <xf numFmtId="9" fontId="4" fillId="0" borderId="27" xfId="0" applyNumberFormat="1" applyFont="1" applyFill="1" applyBorder="1" applyProtection="1"/>
    <xf numFmtId="0" fontId="9" fillId="29" borderId="0" xfId="0" applyFont="1" applyFill="1" applyBorder="1" applyAlignment="1" applyProtection="1">
      <alignment horizontal="left"/>
    </xf>
    <xf numFmtId="0" fontId="49" fillId="29" borderId="0" xfId="0" applyFont="1" applyFill="1" applyBorder="1" applyProtection="1"/>
    <xf numFmtId="165" fontId="4" fillId="0" borderId="39" xfId="28" applyNumberFormat="1" applyFont="1" applyBorder="1" applyAlignment="1" applyProtection="1">
      <alignment horizontal="center"/>
    </xf>
    <xf numFmtId="165" fontId="4" fillId="0" borderId="10" xfId="28" applyNumberFormat="1" applyFont="1" applyBorder="1" applyAlignment="1" applyProtection="1">
      <alignment horizontal="center"/>
    </xf>
    <xf numFmtId="165" fontId="4" fillId="0" borderId="41" xfId="28" applyNumberFormat="1" applyFont="1" applyBorder="1" applyAlignment="1" applyProtection="1">
      <alignment horizontal="center"/>
    </xf>
    <xf numFmtId="165" fontId="4" fillId="0" borderId="27" xfId="28" applyNumberFormat="1" applyFont="1" applyBorder="1" applyAlignment="1" applyProtection="1">
      <alignment horizontal="center"/>
    </xf>
    <xf numFmtId="165" fontId="4" fillId="0" borderId="52" xfId="28" applyNumberFormat="1" applyFont="1" applyBorder="1" applyAlignment="1" applyProtection="1">
      <alignment horizontal="center"/>
    </xf>
    <xf numFmtId="165" fontId="4" fillId="0" borderId="66" xfId="28" applyNumberFormat="1" applyFont="1" applyBorder="1" applyProtection="1"/>
    <xf numFmtId="165" fontId="4" fillId="0" borderId="48" xfId="28" applyNumberFormat="1" applyFont="1" applyBorder="1" applyAlignment="1" applyProtection="1">
      <alignment horizontal="center"/>
    </xf>
    <xf numFmtId="165" fontId="4" fillId="0" borderId="17" xfId="28" applyNumberFormat="1" applyFont="1" applyBorder="1" applyAlignment="1" applyProtection="1">
      <alignment horizontal="center"/>
    </xf>
    <xf numFmtId="165" fontId="4" fillId="0" borderId="51" xfId="28" applyNumberFormat="1" applyFont="1" applyBorder="1" applyAlignment="1" applyProtection="1">
      <alignment horizontal="center"/>
    </xf>
    <xf numFmtId="165" fontId="4" fillId="0" borderId="13" xfId="28" applyNumberFormat="1" applyFont="1" applyBorder="1" applyAlignment="1" applyProtection="1">
      <alignment horizontal="center"/>
    </xf>
    <xf numFmtId="165" fontId="4" fillId="0" borderId="53" xfId="28" applyNumberFormat="1" applyFont="1" applyBorder="1" applyAlignment="1" applyProtection="1">
      <alignment horizontal="center"/>
    </xf>
    <xf numFmtId="165" fontId="4" fillId="0" borderId="53" xfId="28" applyNumberFormat="1" applyFont="1" applyBorder="1" applyProtection="1"/>
    <xf numFmtId="165" fontId="4" fillId="0" borderId="52" xfId="28" applyNumberFormat="1" applyFont="1" applyBorder="1" applyProtection="1"/>
    <xf numFmtId="165" fontId="4" fillId="0" borderId="56" xfId="28" applyNumberFormat="1" applyFont="1" applyFill="1" applyBorder="1" applyAlignment="1" applyProtection="1">
      <alignment horizontal="center"/>
    </xf>
    <xf numFmtId="165" fontId="4" fillId="0" borderId="10" xfId="28" applyNumberFormat="1" applyFont="1" applyFill="1" applyBorder="1" applyAlignment="1" applyProtection="1">
      <alignment horizontal="center"/>
    </xf>
    <xf numFmtId="165" fontId="4" fillId="0" borderId="27" xfId="28" applyNumberFormat="1" applyFont="1" applyFill="1" applyBorder="1" applyAlignment="1" applyProtection="1">
      <alignment horizontal="center"/>
    </xf>
    <xf numFmtId="165" fontId="4" fillId="0" borderId="14" xfId="28" applyNumberFormat="1" applyFont="1" applyFill="1" applyBorder="1" applyAlignment="1" applyProtection="1">
      <alignment horizontal="center"/>
    </xf>
    <xf numFmtId="165" fontId="4" fillId="0" borderId="39" xfId="28" applyNumberFormat="1" applyFont="1" applyFill="1" applyBorder="1" applyAlignment="1" applyProtection="1">
      <alignment horizontal="center"/>
    </xf>
    <xf numFmtId="165" fontId="4" fillId="0" borderId="52" xfId="28" applyNumberFormat="1" applyFont="1" applyFill="1" applyBorder="1" applyProtection="1"/>
    <xf numFmtId="165" fontId="4" fillId="0" borderId="52" xfId="28" applyNumberFormat="1" applyFont="1" applyFill="1" applyBorder="1" applyAlignment="1" applyProtection="1">
      <alignment horizontal="center"/>
    </xf>
    <xf numFmtId="0" fontId="2" fillId="0" borderId="14" xfId="0" applyFont="1" applyBorder="1" applyAlignment="1" applyProtection="1">
      <alignment horizontal="right"/>
    </xf>
    <xf numFmtId="165" fontId="4" fillId="0" borderId="39" xfId="0" applyNumberFormat="1" applyFont="1" applyBorder="1" applyProtection="1"/>
    <xf numFmtId="165" fontId="4" fillId="0" borderId="10" xfId="0" applyNumberFormat="1" applyFont="1" applyBorder="1" applyProtection="1"/>
    <xf numFmtId="165" fontId="4" fillId="0" borderId="41" xfId="0" applyNumberFormat="1" applyFont="1" applyBorder="1" applyProtection="1"/>
    <xf numFmtId="165" fontId="4" fillId="0" borderId="27" xfId="0" applyNumberFormat="1" applyFont="1" applyBorder="1" applyProtection="1"/>
    <xf numFmtId="165" fontId="4" fillId="0" borderId="52" xfId="0" applyNumberFormat="1" applyFont="1" applyBorder="1" applyProtection="1"/>
    <xf numFmtId="0" fontId="4" fillId="29" borderId="14" xfId="0" applyFont="1" applyFill="1" applyBorder="1" applyAlignment="1" applyProtection="1">
      <alignment horizontal="center" wrapText="1"/>
    </xf>
    <xf numFmtId="9" fontId="4" fillId="29" borderId="43" xfId="41" applyFont="1" applyFill="1" applyBorder="1" applyAlignment="1" applyProtection="1">
      <alignment horizontal="center"/>
    </xf>
    <xf numFmtId="9" fontId="4" fillId="29" borderId="44" xfId="41" applyFont="1" applyFill="1" applyBorder="1" applyAlignment="1" applyProtection="1">
      <alignment horizontal="center"/>
    </xf>
    <xf numFmtId="9" fontId="4" fillId="29" borderId="47" xfId="41" applyFont="1" applyFill="1" applyBorder="1" applyAlignment="1" applyProtection="1">
      <alignment horizontal="center"/>
    </xf>
    <xf numFmtId="9" fontId="4" fillId="29" borderId="45" xfId="41" applyFont="1" applyFill="1" applyBorder="1" applyAlignment="1" applyProtection="1">
      <alignment horizontal="center"/>
    </xf>
    <xf numFmtId="9" fontId="4" fillId="29" borderId="67" xfId="41" applyFont="1" applyFill="1" applyBorder="1" applyAlignment="1" applyProtection="1">
      <alignment horizontal="center"/>
    </xf>
    <xf numFmtId="0" fontId="6" fillId="28" borderId="17" xfId="0" applyFont="1" applyFill="1" applyBorder="1" applyAlignment="1" applyProtection="1">
      <alignment horizontal="center" vertical="top" wrapText="1"/>
    </xf>
    <xf numFmtId="0" fontId="2" fillId="28" borderId="17" xfId="0" applyFont="1" applyFill="1" applyBorder="1" applyProtection="1"/>
    <xf numFmtId="0" fontId="75" fillId="28" borderId="10" xfId="0" applyFont="1" applyFill="1" applyBorder="1" applyAlignment="1" applyProtection="1">
      <alignment vertical="top" wrapText="1"/>
    </xf>
    <xf numFmtId="0" fontId="75" fillId="28" borderId="10" xfId="0" applyFont="1" applyFill="1" applyBorder="1" applyAlignment="1" applyProtection="1">
      <alignment horizontal="center" vertical="top" wrapText="1"/>
    </xf>
    <xf numFmtId="0" fontId="4" fillId="28" borderId="10" xfId="0" quotePrefix="1" applyFont="1" applyFill="1" applyBorder="1" applyAlignment="1" applyProtection="1">
      <alignment horizontal="center"/>
    </xf>
    <xf numFmtId="0" fontId="75" fillId="28" borderId="10" xfId="0" applyFont="1" applyFill="1" applyBorder="1" applyAlignment="1" applyProtection="1">
      <alignment horizontal="left" vertical="top" wrapText="1"/>
    </xf>
    <xf numFmtId="0" fontId="4" fillId="0" borderId="0" xfId="0" applyFont="1" applyFill="1" applyAlignment="1" applyProtection="1">
      <alignment vertical="top" wrapText="1"/>
    </xf>
    <xf numFmtId="0" fontId="18" fillId="0" borderId="10" xfId="0" applyFont="1" applyFill="1" applyBorder="1" applyAlignment="1" applyProtection="1">
      <alignment vertical="top" wrapText="1"/>
    </xf>
    <xf numFmtId="0" fontId="22" fillId="0" borderId="10" xfId="0" applyFont="1" applyBorder="1" applyAlignment="1" applyProtection="1"/>
    <xf numFmtId="0" fontId="4" fillId="0" borderId="14"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10" xfId="0" applyFont="1" applyFill="1" applyBorder="1" applyAlignment="1" applyProtection="1">
      <alignment vertical="top" wrapText="1"/>
    </xf>
    <xf numFmtId="0" fontId="20" fillId="25" borderId="0" xfId="0" applyFont="1" applyFill="1" applyAlignment="1" applyProtection="1">
      <alignment horizontal="center"/>
    </xf>
    <xf numFmtId="0" fontId="21" fillId="0" borderId="0" xfId="0" applyFont="1" applyProtection="1"/>
    <xf numFmtId="0" fontId="6" fillId="32" borderId="16" xfId="0" applyFont="1" applyFill="1" applyBorder="1" applyAlignment="1" applyProtection="1">
      <alignment horizontal="center" vertical="center" wrapText="1"/>
    </xf>
    <xf numFmtId="0" fontId="11" fillId="32" borderId="10" xfId="0" applyFont="1" applyFill="1" applyBorder="1" applyAlignment="1" applyProtection="1">
      <alignment horizontal="center" vertical="center" wrapText="1"/>
    </xf>
    <xf numFmtId="44" fontId="6" fillId="0" borderId="14" xfId="29" applyFont="1" applyFill="1" applyBorder="1" applyAlignment="1" applyProtection="1">
      <alignment horizontal="left" indent="1"/>
    </xf>
    <xf numFmtId="44" fontId="6" fillId="0" borderId="15" xfId="29" applyFont="1" applyFill="1" applyBorder="1" applyAlignment="1" applyProtection="1">
      <alignment horizontal="left"/>
    </xf>
    <xf numFmtId="44" fontId="6" fillId="0" borderId="0" xfId="29" applyFont="1" applyFill="1" applyBorder="1" applyAlignment="1" applyProtection="1">
      <alignment horizontal="left"/>
    </xf>
    <xf numFmtId="44" fontId="7" fillId="0" borderId="14" xfId="29" applyFont="1" applyFill="1" applyBorder="1" applyAlignment="1" applyProtection="1">
      <alignment horizontal="right" indent="1"/>
    </xf>
    <xf numFmtId="44" fontId="7" fillId="0" borderId="10" xfId="29" applyFont="1" applyFill="1" applyBorder="1" applyProtection="1"/>
    <xf numFmtId="44" fontId="7" fillId="0" borderId="15" xfId="29" applyFont="1" applyFill="1" applyBorder="1" applyProtection="1"/>
    <xf numFmtId="44" fontId="7" fillId="0" borderId="10" xfId="29" applyFont="1" applyFill="1" applyBorder="1" applyAlignment="1" applyProtection="1">
      <alignment horizontal="left"/>
    </xf>
    <xf numFmtId="44" fontId="7" fillId="0" borderId="10" xfId="29" applyFont="1" applyFill="1" applyBorder="1" applyAlignment="1" applyProtection="1">
      <alignment horizontal="left" indent="2"/>
    </xf>
    <xf numFmtId="0" fontId="77" fillId="28" borderId="0" xfId="0" applyFont="1" applyFill="1" applyProtection="1"/>
    <xf numFmtId="44" fontId="48" fillId="28" borderId="15" xfId="29" applyFont="1" applyFill="1" applyBorder="1" applyAlignment="1" applyProtection="1"/>
    <xf numFmtId="44" fontId="48" fillId="27" borderId="14" xfId="29" applyFont="1" applyFill="1" applyBorder="1" applyAlignment="1" applyProtection="1"/>
    <xf numFmtId="0" fontId="0" fillId="0" borderId="0" xfId="0" quotePrefix="1" applyAlignment="1" applyProtection="1">
      <alignment horizontal="left" indent="2"/>
    </xf>
    <xf numFmtId="0" fontId="70" fillId="0" borderId="0" xfId="0" applyFont="1" applyProtection="1"/>
    <xf numFmtId="0" fontId="15" fillId="0" borderId="0" xfId="0" applyFont="1" applyProtection="1"/>
    <xf numFmtId="0" fontId="9" fillId="29" borderId="0" xfId="0" applyFont="1" applyFill="1" applyProtection="1"/>
    <xf numFmtId="0" fontId="2" fillId="29" borderId="0" xfId="0" applyFont="1" applyFill="1" applyAlignment="1" applyProtection="1">
      <alignment horizontal="center"/>
    </xf>
    <xf numFmtId="0" fontId="0" fillId="29" borderId="0" xfId="0" applyFill="1" applyProtection="1"/>
    <xf numFmtId="0" fontId="2" fillId="0" borderId="16" xfId="0" applyFont="1" applyFill="1" applyBorder="1" applyAlignment="1" applyProtection="1">
      <alignment wrapText="1"/>
    </xf>
    <xf numFmtId="0" fontId="15" fillId="0" borderId="10" xfId="0" applyFont="1" applyFill="1" applyBorder="1" applyAlignment="1" applyProtection="1">
      <alignment wrapText="1"/>
    </xf>
    <xf numFmtId="0" fontId="22" fillId="0" borderId="10" xfId="0" applyFont="1" applyFill="1" applyBorder="1" applyAlignment="1" applyProtection="1">
      <alignment horizontal="center" wrapText="1"/>
    </xf>
    <xf numFmtId="0" fontId="0" fillId="0" borderId="10" xfId="0" applyFill="1" applyBorder="1" applyAlignment="1" applyProtection="1">
      <alignment horizontal="center"/>
    </xf>
    <xf numFmtId="0" fontId="8" fillId="0" borderId="17" xfId="0" applyFont="1" applyFill="1" applyBorder="1" applyAlignment="1" applyProtection="1">
      <alignment wrapText="1"/>
    </xf>
    <xf numFmtId="0" fontId="2" fillId="0" borderId="10" xfId="0" applyFont="1" applyFill="1" applyBorder="1" applyAlignment="1" applyProtection="1">
      <alignment horizontal="center" wrapText="1"/>
    </xf>
    <xf numFmtId="0" fontId="2" fillId="0" borderId="10" xfId="0" applyFont="1" applyFill="1" applyBorder="1" applyAlignment="1" applyProtection="1">
      <alignment horizontal="center"/>
    </xf>
    <xf numFmtId="0" fontId="2" fillId="0" borderId="10" xfId="0" applyFont="1" applyFill="1" applyBorder="1" applyProtection="1"/>
    <xf numFmtId="164" fontId="0" fillId="0" borderId="10" xfId="29" applyNumberFormat="1" applyFont="1" applyFill="1" applyBorder="1" applyAlignment="1" applyProtection="1">
      <alignment horizontal="center"/>
    </xf>
    <xf numFmtId="164" fontId="0" fillId="0" borderId="16" xfId="29" applyNumberFormat="1" applyFont="1" applyFill="1" applyBorder="1" applyAlignment="1" applyProtection="1">
      <alignment horizontal="center"/>
    </xf>
    <xf numFmtId="164" fontId="2" fillId="0" borderId="68" xfId="29" applyNumberFormat="1" applyFont="1" applyFill="1" applyBorder="1" applyAlignment="1" applyProtection="1">
      <alignment horizontal="center"/>
    </xf>
    <xf numFmtId="0" fontId="2" fillId="0" borderId="57" xfId="0" applyFont="1" applyFill="1" applyBorder="1" applyAlignment="1" applyProtection="1">
      <alignment horizontal="left" indent="1"/>
    </xf>
    <xf numFmtId="164" fontId="2" fillId="0" borderId="18" xfId="29" applyNumberFormat="1" applyFont="1" applyFill="1" applyBorder="1" applyAlignment="1" applyProtection="1">
      <alignment horizontal="center"/>
    </xf>
    <xf numFmtId="164" fontId="2" fillId="0" borderId="19" xfId="29" applyNumberFormat="1" applyFont="1" applyFill="1" applyBorder="1" applyAlignment="1" applyProtection="1">
      <alignment horizontal="center"/>
    </xf>
    <xf numFmtId="164" fontId="2" fillId="0" borderId="59" xfId="29" applyNumberFormat="1" applyFont="1" applyFill="1" applyBorder="1" applyAlignment="1" applyProtection="1">
      <alignment horizontal="center"/>
    </xf>
    <xf numFmtId="0" fontId="9" fillId="25" borderId="0" xfId="0" applyFont="1" applyFill="1" applyProtection="1"/>
    <xf numFmtId="0" fontId="2" fillId="25" borderId="0" xfId="0" applyFont="1" applyFill="1" applyAlignment="1" applyProtection="1">
      <alignment horizont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11" fillId="0" borderId="14" xfId="0" applyFont="1" applyFill="1" applyBorder="1" applyAlignment="1" applyProtection="1">
      <alignment horizontal="center" wrapText="1"/>
    </xf>
    <xf numFmtId="164" fontId="0" fillId="0" borderId="14" xfId="29" applyNumberFormat="1" applyFont="1" applyFill="1" applyBorder="1" applyAlignment="1" applyProtection="1">
      <alignment horizontal="center"/>
    </xf>
    <xf numFmtId="164" fontId="0" fillId="0" borderId="14" xfId="29" applyNumberFormat="1" applyFont="1" applyFill="1" applyBorder="1" applyProtection="1"/>
    <xf numFmtId="0" fontId="0" fillId="0" borderId="10" xfId="0" applyFill="1" applyBorder="1" applyAlignment="1" applyProtection="1">
      <alignment horizontal="left" indent="1"/>
    </xf>
    <xf numFmtId="0" fontId="2" fillId="0" borderId="10" xfId="0" applyFont="1" applyFill="1" applyBorder="1" applyAlignment="1" applyProtection="1">
      <alignment horizontal="left" wrapText="1" indent="1"/>
    </xf>
    <xf numFmtId="0" fontId="0" fillId="0" borderId="10" xfId="0" applyFill="1" applyBorder="1" applyAlignment="1" applyProtection="1">
      <alignment horizontal="left" wrapText="1" indent="1"/>
    </xf>
    <xf numFmtId="0" fontId="2" fillId="0" borderId="14" xfId="0" applyFont="1" applyFill="1" applyBorder="1" applyAlignment="1" applyProtection="1">
      <alignment horizontal="left" indent="1"/>
    </xf>
    <xf numFmtId="164" fontId="0" fillId="0" borderId="10" xfId="29" applyNumberFormat="1" applyFont="1" applyFill="1" applyBorder="1" applyProtection="1"/>
    <xf numFmtId="164" fontId="0" fillId="27" borderId="14" xfId="29" applyNumberFormat="1" applyFont="1" applyFill="1" applyBorder="1" applyProtection="1">
      <protection locked="0"/>
    </xf>
    <xf numFmtId="164" fontId="0" fillId="27" borderId="38" xfId="29" applyNumberFormat="1" applyFont="1" applyFill="1" applyBorder="1" applyProtection="1">
      <protection locked="0"/>
    </xf>
    <xf numFmtId="164" fontId="0" fillId="27" borderId="10" xfId="29" applyNumberFormat="1" applyFont="1" applyFill="1" applyBorder="1" applyProtection="1">
      <protection locked="0"/>
    </xf>
    <xf numFmtId="164" fontId="0" fillId="27" borderId="16" xfId="29" applyNumberFormat="1" applyFont="1" applyFill="1" applyBorder="1" applyProtection="1">
      <protection locked="0"/>
    </xf>
    <xf numFmtId="164" fontId="0" fillId="0" borderId="10" xfId="29" applyNumberFormat="1" applyFont="1" applyFill="1" applyBorder="1" applyProtection="1">
      <protection locked="0"/>
    </xf>
    <xf numFmtId="0" fontId="47" fillId="29" borderId="0" xfId="0" applyFont="1" applyFill="1" applyProtection="1"/>
    <xf numFmtId="0" fontId="54" fillId="29" borderId="0" xfId="0" applyFont="1" applyFill="1" applyProtection="1"/>
    <xf numFmtId="0" fontId="2" fillId="0" borderId="0" xfId="0" applyFont="1" applyBorder="1" applyProtection="1"/>
    <xf numFmtId="0" fontId="58" fillId="0" borderId="10" xfId="0" applyFont="1" applyFill="1" applyBorder="1" applyAlignment="1" applyProtection="1">
      <alignment horizontal="center" wrapText="1"/>
    </xf>
    <xf numFmtId="0" fontId="2" fillId="0" borderId="10" xfId="0" applyFont="1" applyBorder="1" applyAlignment="1" applyProtection="1">
      <alignment horizontal="center"/>
    </xf>
    <xf numFmtId="0" fontId="2" fillId="0" borderId="0" xfId="0" applyFont="1" applyBorder="1" applyAlignment="1" applyProtection="1">
      <alignment horizontal="center"/>
    </xf>
    <xf numFmtId="43" fontId="4" fillId="0" borderId="0" xfId="28" applyFont="1" applyProtection="1"/>
    <xf numFmtId="165" fontId="4" fillId="0" borderId="0" xfId="28" applyNumberFormat="1" applyFont="1" applyFill="1" applyBorder="1" applyAlignment="1" applyProtection="1">
      <alignment horizontal="center" wrapText="1"/>
    </xf>
    <xf numFmtId="165" fontId="4" fillId="0" borderId="0" xfId="28" applyNumberFormat="1" applyFont="1" applyProtection="1"/>
    <xf numFmtId="165" fontId="1" fillId="0" borderId="0" xfId="28" applyNumberFormat="1" applyProtection="1"/>
    <xf numFmtId="3" fontId="0" fillId="0" borderId="0" xfId="0" applyNumberFormat="1" applyProtection="1"/>
    <xf numFmtId="43" fontId="1" fillId="0" borderId="0" xfId="28" applyProtection="1"/>
    <xf numFmtId="3" fontId="0" fillId="0" borderId="11" xfId="0" applyNumberFormat="1" applyBorder="1" applyProtection="1"/>
    <xf numFmtId="165" fontId="1" fillId="0" borderId="11" xfId="28" applyNumberFormat="1" applyBorder="1" applyProtection="1"/>
    <xf numFmtId="43" fontId="1" fillId="0" borderId="11" xfId="28" applyBorder="1" applyProtection="1"/>
    <xf numFmtId="43" fontId="1" fillId="0" borderId="0" xfId="28" applyBorder="1" applyProtection="1"/>
    <xf numFmtId="165" fontId="0" fillId="0" borderId="11" xfId="28" applyNumberFormat="1" applyFont="1" applyBorder="1" applyProtection="1"/>
    <xf numFmtId="3" fontId="0" fillId="0" borderId="0" xfId="0" applyNumberFormat="1" applyBorder="1" applyProtection="1"/>
    <xf numFmtId="43" fontId="0" fillId="0" borderId="0" xfId="28" applyFont="1" applyBorder="1" applyProtection="1"/>
    <xf numFmtId="43" fontId="0" fillId="0" borderId="0" xfId="0" applyNumberFormat="1" applyProtection="1"/>
    <xf numFmtId="9" fontId="0" fillId="0" borderId="0" xfId="41" applyFont="1" applyFill="1" applyBorder="1" applyProtection="1"/>
    <xf numFmtId="9" fontId="1" fillId="0" borderId="0" xfId="41" applyBorder="1" applyProtection="1"/>
    <xf numFmtId="164" fontId="0" fillId="0" borderId="0" xfId="0" applyNumberFormat="1" applyBorder="1" applyProtection="1"/>
    <xf numFmtId="0" fontId="65" fillId="0" borderId="62" xfId="0" applyFont="1" applyBorder="1" applyAlignment="1" applyProtection="1">
      <alignment vertical="center" wrapText="1"/>
    </xf>
    <xf numFmtId="0" fontId="61" fillId="0" borderId="65" xfId="0" applyFont="1" applyBorder="1" applyProtection="1"/>
    <xf numFmtId="0" fontId="63" fillId="0" borderId="48" xfId="0" applyFont="1" applyFill="1" applyBorder="1" applyAlignment="1" applyProtection="1">
      <alignment wrapText="1"/>
    </xf>
    <xf numFmtId="0" fontId="61" fillId="0" borderId="11" xfId="0" applyFont="1" applyBorder="1" applyAlignment="1" applyProtection="1">
      <alignment horizontal="center" wrapText="1"/>
    </xf>
    <xf numFmtId="0" fontId="1" fillId="0" borderId="11" xfId="0" applyFont="1" applyBorder="1" applyAlignment="1" applyProtection="1">
      <alignment horizontal="center" wrapText="1"/>
    </xf>
    <xf numFmtId="0" fontId="61" fillId="0" borderId="13" xfId="0" applyFont="1" applyBorder="1" applyAlignment="1" applyProtection="1">
      <alignment horizontal="center" wrapText="1"/>
    </xf>
    <xf numFmtId="0" fontId="61" fillId="0" borderId="24" xfId="0" applyFont="1" applyBorder="1" applyAlignment="1" applyProtection="1">
      <alignment horizontal="center" wrapText="1"/>
    </xf>
    <xf numFmtId="0" fontId="61" fillId="0" borderId="69" xfId="0" applyFont="1" applyBorder="1" applyAlignment="1" applyProtection="1">
      <alignment horizontal="center" wrapText="1"/>
    </xf>
    <xf numFmtId="9" fontId="61" fillId="0" borderId="0" xfId="41" applyFont="1" applyBorder="1" applyAlignment="1" applyProtection="1">
      <alignment horizontal="center"/>
    </xf>
    <xf numFmtId="9" fontId="61" fillId="0" borderId="0" xfId="0" applyNumberFormat="1" applyFont="1" applyBorder="1" applyAlignment="1" applyProtection="1">
      <alignment horizontal="right"/>
    </xf>
    <xf numFmtId="9" fontId="61" fillId="0" borderId="0" xfId="0" applyNumberFormat="1" applyFont="1" applyBorder="1" applyAlignment="1" applyProtection="1">
      <alignment horizontal="center"/>
    </xf>
    <xf numFmtId="9" fontId="61" fillId="0" borderId="0" xfId="0" applyNumberFormat="1" applyFont="1" applyBorder="1" applyAlignment="1" applyProtection="1">
      <alignment horizontal="center" wrapText="1"/>
    </xf>
    <xf numFmtId="9" fontId="61" fillId="0" borderId="12" xfId="41" applyFont="1" applyBorder="1" applyProtection="1"/>
    <xf numFmtId="9" fontId="61" fillId="0" borderId="35" xfId="0" applyNumberFormat="1" applyFont="1" applyBorder="1" applyAlignment="1" applyProtection="1">
      <alignment horizontal="center"/>
    </xf>
    <xf numFmtId="9" fontId="61" fillId="0" borderId="35" xfId="41" applyFont="1" applyBorder="1" applyProtection="1"/>
    <xf numFmtId="9" fontId="61" fillId="0" borderId="0" xfId="41" applyFont="1" applyBorder="1" applyProtection="1"/>
    <xf numFmtId="9" fontId="61" fillId="0" borderId="62" xfId="41" applyFont="1" applyBorder="1" applyProtection="1"/>
    <xf numFmtId="0" fontId="61" fillId="0" borderId="26" xfId="0" applyFont="1" applyBorder="1" applyProtection="1"/>
    <xf numFmtId="9" fontId="61" fillId="0" borderId="21" xfId="41" applyFont="1" applyBorder="1" applyProtection="1"/>
    <xf numFmtId="9" fontId="62" fillId="0" borderId="12" xfId="41" applyFont="1" applyBorder="1" applyProtection="1"/>
    <xf numFmtId="9" fontId="62" fillId="0" borderId="0" xfId="0" applyNumberFormat="1" applyFont="1" applyBorder="1" applyAlignment="1" applyProtection="1">
      <alignment horizontal="right"/>
    </xf>
    <xf numFmtId="165" fontId="1" fillId="0" borderId="0" xfId="28" applyNumberFormat="1" applyFill="1" applyProtection="1"/>
    <xf numFmtId="165" fontId="1" fillId="0" borderId="11" xfId="28" applyNumberFormat="1" applyFill="1" applyBorder="1" applyProtection="1"/>
    <xf numFmtId="165" fontId="4" fillId="0" borderId="11" xfId="28" applyNumberFormat="1" applyFont="1" applyBorder="1" applyProtection="1"/>
    <xf numFmtId="165" fontId="1" fillId="0" borderId="0" xfId="28" applyNumberFormat="1" applyFill="1" applyBorder="1" applyProtection="1"/>
    <xf numFmtId="165" fontId="0" fillId="0" borderId="0" xfId="28" applyNumberFormat="1" applyFont="1" applyFill="1" applyBorder="1" applyProtection="1"/>
    <xf numFmtId="166" fontId="0" fillId="0" borderId="0" xfId="41" applyNumberFormat="1" applyFont="1" applyFill="1" applyBorder="1" applyProtection="1"/>
    <xf numFmtId="0" fontId="43" fillId="26" borderId="0" xfId="0" applyFont="1" applyFill="1" applyProtection="1"/>
    <xf numFmtId="0" fontId="44" fillId="26" borderId="0" xfId="0" applyFont="1" applyFill="1" applyProtection="1"/>
    <xf numFmtId="0" fontId="0" fillId="26" borderId="0" xfId="0" applyFill="1" applyProtection="1"/>
    <xf numFmtId="0" fontId="0" fillId="0" borderId="11" xfId="0" applyBorder="1" applyAlignment="1" applyProtection="1">
      <alignment horizontal="center"/>
    </xf>
    <xf numFmtId="0" fontId="0" fillId="0" borderId="11" xfId="0" applyBorder="1" applyAlignment="1" applyProtection="1">
      <alignment horizontal="center" wrapText="1"/>
    </xf>
    <xf numFmtId="0" fontId="0" fillId="0" borderId="13" xfId="0" applyBorder="1" applyAlignment="1" applyProtection="1">
      <alignment horizontal="center"/>
    </xf>
    <xf numFmtId="0" fontId="0" fillId="0" borderId="24" xfId="0" applyBorder="1" applyAlignment="1" applyProtection="1">
      <alignment horizontal="center"/>
    </xf>
    <xf numFmtId="165" fontId="0" fillId="0" borderId="0" xfId="28" applyNumberFormat="1" applyFont="1" applyBorder="1" applyAlignment="1" applyProtection="1">
      <alignment horizontal="center"/>
    </xf>
    <xf numFmtId="165" fontId="0" fillId="0" borderId="0" xfId="28" applyNumberFormat="1" applyFont="1" applyBorder="1" applyAlignment="1" applyProtection="1">
      <alignment horizontal="center" wrapText="1"/>
    </xf>
    <xf numFmtId="165" fontId="1" fillId="0" borderId="12" xfId="28" applyNumberFormat="1" applyBorder="1" applyProtection="1"/>
    <xf numFmtId="165" fontId="0" fillId="0" borderId="12" xfId="0" applyNumberFormat="1" applyBorder="1" applyAlignment="1" applyProtection="1">
      <alignment horizontal="center"/>
    </xf>
    <xf numFmtId="0" fontId="0" fillId="0" borderId="35" xfId="0" applyNumberFormat="1" applyBorder="1" applyAlignment="1" applyProtection="1">
      <alignment horizontal="center"/>
    </xf>
    <xf numFmtId="0" fontId="0" fillId="0" borderId="0" xfId="0" applyNumberFormat="1" applyBorder="1" applyAlignment="1" applyProtection="1">
      <alignment horizontal="center"/>
    </xf>
    <xf numFmtId="165" fontId="0" fillId="0" borderId="0" xfId="0" applyNumberFormat="1" applyBorder="1" applyAlignment="1" applyProtection="1">
      <alignment horizontal="center"/>
    </xf>
    <xf numFmtId="165" fontId="0" fillId="0" borderId="11" xfId="28" applyNumberFormat="1" applyFont="1" applyFill="1" applyBorder="1" applyAlignment="1" applyProtection="1">
      <alignment horizontal="center"/>
    </xf>
    <xf numFmtId="165" fontId="0" fillId="0" borderId="11" xfId="28" applyNumberFormat="1" applyFont="1" applyFill="1" applyBorder="1" applyAlignment="1" applyProtection="1">
      <alignment horizontal="center" wrapText="1"/>
    </xf>
    <xf numFmtId="165" fontId="1" fillId="0" borderId="13" xfId="28" applyNumberFormat="1" applyFill="1" applyBorder="1" applyProtection="1"/>
    <xf numFmtId="165" fontId="0" fillId="0" borderId="13" xfId="0" applyNumberFormat="1" applyFill="1" applyBorder="1" applyAlignment="1" applyProtection="1">
      <alignment horizontal="center"/>
    </xf>
    <xf numFmtId="0" fontId="0" fillId="0" borderId="24" xfId="0" applyNumberFormat="1" applyBorder="1" applyAlignment="1" applyProtection="1">
      <alignment horizontal="center"/>
    </xf>
    <xf numFmtId="0" fontId="0" fillId="0" borderId="11" xfId="0" applyNumberFormat="1" applyBorder="1" applyAlignment="1" applyProtection="1">
      <alignment horizontal="center"/>
    </xf>
    <xf numFmtId="165" fontId="0" fillId="0" borderId="11" xfId="0" applyNumberFormat="1" applyBorder="1" applyAlignment="1" applyProtection="1">
      <alignment horizontal="center"/>
    </xf>
    <xf numFmtId="0" fontId="2" fillId="0" borderId="0" xfId="0" applyFont="1" applyAlignment="1" applyProtection="1">
      <alignment horizontal="right"/>
    </xf>
    <xf numFmtId="165" fontId="0" fillId="0" borderId="0" xfId="0" applyNumberFormat="1" applyBorder="1" applyProtection="1"/>
    <xf numFmtId="165" fontId="1" fillId="0" borderId="0" xfId="41" applyNumberFormat="1" applyBorder="1" applyProtection="1"/>
    <xf numFmtId="0" fontId="0" fillId="0" borderId="0" xfId="0" applyNumberFormat="1" applyBorder="1" applyProtection="1"/>
    <xf numFmtId="164" fontId="66" fillId="0" borderId="0" xfId="0" applyNumberFormat="1" applyFont="1" applyBorder="1" applyProtection="1"/>
    <xf numFmtId="0" fontId="66" fillId="0" borderId="0" xfId="0" applyFont="1" applyBorder="1" applyProtection="1"/>
    <xf numFmtId="9" fontId="66" fillId="0" borderId="0" xfId="41" applyFont="1" applyBorder="1" applyProtection="1"/>
    <xf numFmtId="164" fontId="66" fillId="0" borderId="0" xfId="41" applyNumberFormat="1" applyFont="1" applyBorder="1" applyProtection="1"/>
    <xf numFmtId="3" fontId="66" fillId="0" borderId="0" xfId="0" applyNumberFormat="1" applyFont="1" applyBorder="1" applyProtection="1"/>
    <xf numFmtId="164" fontId="66" fillId="0" borderId="0" xfId="0" applyNumberFormat="1" applyFont="1" applyProtection="1"/>
    <xf numFmtId="0" fontId="66" fillId="0" borderId="0" xfId="0" applyFont="1" applyProtection="1"/>
    <xf numFmtId="164" fontId="1" fillId="0" borderId="0" xfId="28" applyNumberFormat="1" applyProtection="1"/>
    <xf numFmtId="164" fontId="1" fillId="0" borderId="0" xfId="29" applyNumberFormat="1" applyProtection="1"/>
    <xf numFmtId="164" fontId="0" fillId="0" borderId="12" xfId="0" applyNumberFormat="1" applyBorder="1" applyAlignment="1" applyProtection="1">
      <alignment horizontal="center"/>
    </xf>
    <xf numFmtId="164" fontId="0" fillId="0" borderId="0" xfId="0" applyNumberFormat="1" applyBorder="1" applyAlignment="1" applyProtection="1">
      <alignment horizontal="center"/>
    </xf>
    <xf numFmtId="164" fontId="0" fillId="0" borderId="0" xfId="0" applyNumberFormat="1" applyBorder="1" applyAlignment="1" applyProtection="1">
      <alignment horizontal="center" wrapText="1"/>
    </xf>
    <xf numFmtId="44" fontId="0" fillId="0" borderId="35" xfId="29" applyFont="1" applyBorder="1" applyAlignment="1" applyProtection="1">
      <alignment horizontal="center"/>
    </xf>
    <xf numFmtId="44" fontId="0" fillId="0" borderId="0" xfId="29" applyFont="1" applyBorder="1" applyAlignment="1" applyProtection="1">
      <alignment horizontal="center"/>
    </xf>
    <xf numFmtId="44" fontId="0" fillId="0" borderId="37" xfId="29" applyFont="1" applyBorder="1" applyAlignment="1" applyProtection="1">
      <alignment horizontal="center"/>
    </xf>
    <xf numFmtId="164" fontId="0" fillId="0" borderId="37" xfId="0" applyNumberFormat="1" applyBorder="1" applyAlignment="1" applyProtection="1">
      <alignment horizontal="center"/>
    </xf>
    <xf numFmtId="164" fontId="1" fillId="0" borderId="12" xfId="29" applyNumberFormat="1" applyBorder="1" applyProtection="1"/>
    <xf numFmtId="164" fontId="0" fillId="0" borderId="0" xfId="0" applyNumberFormat="1" applyFill="1" applyBorder="1" applyAlignment="1" applyProtection="1">
      <alignment horizontal="center"/>
    </xf>
    <xf numFmtId="164" fontId="1" fillId="0" borderId="12" xfId="28" applyNumberFormat="1" applyBorder="1" applyProtection="1"/>
    <xf numFmtId="164" fontId="0" fillId="0" borderId="12" xfId="0" applyNumberFormat="1" applyBorder="1" applyProtection="1"/>
    <xf numFmtId="164" fontId="0" fillId="0" borderId="0" xfId="0" applyNumberFormat="1" applyProtection="1"/>
    <xf numFmtId="44" fontId="0" fillId="0" borderId="12" xfId="29" applyFont="1" applyBorder="1" applyProtection="1"/>
    <xf numFmtId="164" fontId="1" fillId="0" borderId="11" xfId="28" applyNumberFormat="1" applyBorder="1" applyProtection="1"/>
    <xf numFmtId="164" fontId="1" fillId="0" borderId="11" xfId="29" applyNumberFormat="1" applyBorder="1" applyProtection="1"/>
    <xf numFmtId="164" fontId="1" fillId="0" borderId="13" xfId="29" applyNumberFormat="1" applyBorder="1" applyProtection="1"/>
    <xf numFmtId="164" fontId="0" fillId="0" borderId="24" xfId="0" applyNumberFormat="1" applyFill="1" applyBorder="1" applyAlignment="1" applyProtection="1">
      <alignment horizontal="center"/>
    </xf>
    <xf numFmtId="164" fontId="0" fillId="0" borderId="11" xfId="0" applyNumberFormat="1" applyFill="1" applyBorder="1" applyAlignment="1" applyProtection="1">
      <alignment horizontal="center"/>
    </xf>
    <xf numFmtId="164" fontId="0" fillId="0" borderId="11" xfId="0" applyNumberFormat="1" applyBorder="1" applyAlignment="1" applyProtection="1">
      <alignment horizontal="center"/>
    </xf>
    <xf numFmtId="164" fontId="1" fillId="0" borderId="13" xfId="28" applyNumberFormat="1" applyBorder="1" applyProtection="1"/>
    <xf numFmtId="164" fontId="0" fillId="0" borderId="24" xfId="0" applyNumberFormat="1" applyBorder="1" applyAlignment="1" applyProtection="1">
      <alignment horizontal="center"/>
    </xf>
    <xf numFmtId="164" fontId="0" fillId="0" borderId="11" xfId="0" applyNumberFormat="1" applyBorder="1" applyAlignment="1" applyProtection="1">
      <alignment horizontal="center" wrapText="1"/>
    </xf>
    <xf numFmtId="164" fontId="0" fillId="0" borderId="13" xfId="0" applyNumberFormat="1" applyBorder="1" applyProtection="1"/>
    <xf numFmtId="164" fontId="0" fillId="0" borderId="11" xfId="0" applyNumberFormat="1" applyBorder="1" applyProtection="1"/>
    <xf numFmtId="44" fontId="0" fillId="0" borderId="24" xfId="29" applyFont="1" applyBorder="1" applyAlignment="1" applyProtection="1">
      <alignment horizontal="center"/>
    </xf>
    <xf numFmtId="44" fontId="0" fillId="0" borderId="11" xfId="29" applyFont="1" applyBorder="1" applyAlignment="1" applyProtection="1">
      <alignment horizontal="center"/>
    </xf>
    <xf numFmtId="44" fontId="0" fillId="0" borderId="13" xfId="29" applyFont="1" applyBorder="1" applyProtection="1"/>
    <xf numFmtId="164" fontId="0" fillId="0" borderId="0" xfId="0" applyNumberFormat="1" applyFill="1" applyBorder="1" applyProtection="1"/>
    <xf numFmtId="44" fontId="0" fillId="0" borderId="0" xfId="29" applyFont="1" applyBorder="1" applyProtection="1"/>
    <xf numFmtId="0" fontId="67" fillId="26" borderId="0" xfId="0" applyFont="1" applyFill="1" applyProtection="1"/>
    <xf numFmtId="0" fontId="68" fillId="26" borderId="0" xfId="0" applyFont="1" applyFill="1" applyProtection="1"/>
    <xf numFmtId="0" fontId="64" fillId="0" borderId="0" xfId="0" applyFont="1" applyFill="1" applyProtection="1"/>
    <xf numFmtId="44" fontId="0" fillId="0" borderId="0" xfId="0" applyNumberFormat="1" applyProtection="1"/>
    <xf numFmtId="164" fontId="2" fillId="0" borderId="0" xfId="0" applyNumberFormat="1" applyFont="1" applyProtection="1"/>
    <xf numFmtId="166" fontId="1" fillId="0" borderId="0" xfId="41" applyNumberFormat="1" applyProtection="1"/>
    <xf numFmtId="164" fontId="0" fillId="0" borderId="0" xfId="0" applyNumberFormat="1" applyFill="1" applyProtection="1"/>
    <xf numFmtId="164" fontId="2" fillId="0" borderId="0" xfId="0" applyNumberFormat="1" applyFont="1" applyFill="1" applyProtection="1"/>
    <xf numFmtId="166" fontId="1" fillId="0" borderId="0" xfId="41" applyNumberFormat="1" applyFill="1" applyProtection="1"/>
    <xf numFmtId="164" fontId="2" fillId="0" borderId="11" xfId="0" applyNumberFormat="1" applyFont="1" applyBorder="1" applyProtection="1"/>
    <xf numFmtId="164" fontId="2" fillId="38" borderId="0" xfId="0" applyNumberFormat="1" applyFont="1" applyFill="1" applyProtection="1"/>
    <xf numFmtId="166" fontId="0" fillId="0" borderId="0" xfId="41" applyNumberFormat="1" applyFont="1" applyBorder="1" applyProtection="1"/>
    <xf numFmtId="0" fontId="59" fillId="30" borderId="0" xfId="0" applyFont="1" applyFill="1" applyBorder="1" applyProtection="1"/>
    <xf numFmtId="0" fontId="60" fillId="30" borderId="0" xfId="0" applyFont="1" applyFill="1" applyBorder="1" applyProtection="1"/>
    <xf numFmtId="9" fontId="60" fillId="30" borderId="0" xfId="41" applyFont="1" applyFill="1" applyBorder="1" applyProtection="1"/>
    <xf numFmtId="3" fontId="60" fillId="30" borderId="0" xfId="0" applyNumberFormat="1" applyFont="1" applyFill="1" applyBorder="1" applyProtection="1"/>
    <xf numFmtId="0" fontId="60" fillId="30" borderId="0" xfId="0" applyFont="1" applyFill="1" applyProtection="1"/>
    <xf numFmtId="0" fontId="0" fillId="0" borderId="0" xfId="0" applyFill="1" applyBorder="1" applyProtection="1"/>
    <xf numFmtId="0" fontId="0" fillId="0" borderId="11" xfId="0" applyFill="1" applyBorder="1" applyAlignment="1" applyProtection="1">
      <alignment horizontal="center"/>
    </xf>
    <xf numFmtId="0" fontId="0" fillId="0" borderId="11" xfId="0" applyFill="1" applyBorder="1" applyAlignment="1" applyProtection="1">
      <alignment horizontal="center" wrapText="1"/>
    </xf>
    <xf numFmtId="0" fontId="0" fillId="0" borderId="13" xfId="0" applyFill="1" applyBorder="1" applyAlignment="1" applyProtection="1">
      <alignment horizontal="center"/>
    </xf>
    <xf numFmtId="0" fontId="0" fillId="0" borderId="24" xfId="0" applyFill="1" applyBorder="1" applyAlignment="1" applyProtection="1">
      <alignment horizontal="center"/>
    </xf>
    <xf numFmtId="165" fontId="0" fillId="0" borderId="0" xfId="28" applyNumberFormat="1" applyFont="1" applyFill="1" applyBorder="1" applyAlignment="1" applyProtection="1">
      <alignment horizontal="center"/>
    </xf>
    <xf numFmtId="165" fontId="0" fillId="0" borderId="0" xfId="28" applyNumberFormat="1" applyFont="1" applyFill="1" applyBorder="1" applyAlignment="1" applyProtection="1">
      <alignment horizontal="center" wrapText="1"/>
    </xf>
    <xf numFmtId="165" fontId="1" fillId="0" borderId="12" xfId="28" applyNumberFormat="1" applyFill="1" applyBorder="1" applyProtection="1"/>
    <xf numFmtId="165" fontId="0" fillId="0" borderId="0" xfId="0" applyNumberFormat="1" applyFill="1" applyBorder="1" applyAlignment="1" applyProtection="1">
      <alignment horizontal="center"/>
    </xf>
    <xf numFmtId="165" fontId="0" fillId="0" borderId="12" xfId="0" applyNumberFormat="1" applyFill="1" applyBorder="1" applyAlignment="1" applyProtection="1">
      <alignment horizontal="center"/>
    </xf>
    <xf numFmtId="43" fontId="0" fillId="0" borderId="0" xfId="0" applyNumberFormat="1" applyFill="1" applyBorder="1" applyAlignment="1" applyProtection="1">
      <alignment horizontal="center"/>
    </xf>
    <xf numFmtId="165" fontId="0" fillId="0" borderId="0" xfId="0" applyNumberFormat="1" applyFill="1" applyBorder="1" applyAlignment="1" applyProtection="1">
      <alignment horizontal="center" wrapText="1"/>
    </xf>
    <xf numFmtId="43" fontId="0" fillId="0" borderId="12" xfId="0" applyNumberFormat="1" applyFill="1" applyBorder="1" applyAlignment="1" applyProtection="1">
      <alignment horizontal="center"/>
    </xf>
    <xf numFmtId="165" fontId="0" fillId="0" borderId="37" xfId="0" applyNumberFormat="1" applyFill="1" applyBorder="1" applyAlignment="1" applyProtection="1">
      <alignment horizontal="center"/>
    </xf>
    <xf numFmtId="165" fontId="0" fillId="0" borderId="38" xfId="0" applyNumberFormat="1" applyFill="1" applyBorder="1" applyAlignment="1" applyProtection="1">
      <alignment horizontal="center"/>
    </xf>
    <xf numFmtId="165" fontId="0" fillId="0" borderId="36" xfId="0" applyNumberFormat="1" applyFill="1" applyBorder="1" applyAlignment="1" applyProtection="1">
      <alignment horizontal="center"/>
    </xf>
    <xf numFmtId="165" fontId="0" fillId="0" borderId="12" xfId="28" applyNumberFormat="1" applyFont="1" applyFill="1" applyBorder="1" applyProtection="1"/>
    <xf numFmtId="165" fontId="0" fillId="0" borderId="35" xfId="0" applyNumberFormat="1" applyFill="1" applyBorder="1" applyAlignment="1" applyProtection="1">
      <alignment horizontal="center"/>
    </xf>
    <xf numFmtId="165" fontId="0" fillId="0" borderId="0" xfId="28" applyNumberFormat="1" applyFont="1" applyFill="1" applyProtection="1"/>
    <xf numFmtId="165" fontId="0" fillId="0" borderId="11" xfId="0" applyNumberFormat="1" applyFill="1" applyBorder="1" applyAlignment="1" applyProtection="1">
      <alignment horizontal="center"/>
    </xf>
    <xf numFmtId="43" fontId="0" fillId="0" borderId="11" xfId="0" applyNumberFormat="1" applyFill="1" applyBorder="1" applyAlignment="1" applyProtection="1">
      <alignment horizontal="center"/>
    </xf>
    <xf numFmtId="165" fontId="0" fillId="0" borderId="11" xfId="0" applyNumberFormat="1" applyFill="1" applyBorder="1" applyAlignment="1" applyProtection="1">
      <alignment horizontal="center" wrapText="1"/>
    </xf>
    <xf numFmtId="165" fontId="0" fillId="0" borderId="13" xfId="28" applyNumberFormat="1" applyFont="1" applyFill="1" applyBorder="1" applyProtection="1"/>
    <xf numFmtId="165" fontId="0" fillId="0" borderId="24" xfId="0" applyNumberFormat="1" applyFill="1" applyBorder="1" applyAlignment="1" applyProtection="1">
      <alignment horizontal="center"/>
    </xf>
    <xf numFmtId="165" fontId="0" fillId="0" borderId="11" xfId="28" applyNumberFormat="1" applyFont="1" applyFill="1" applyBorder="1" applyProtection="1"/>
    <xf numFmtId="0" fontId="2" fillId="0" borderId="0" xfId="0" applyFont="1" applyBorder="1" applyAlignment="1" applyProtection="1">
      <alignment horizontal="right"/>
    </xf>
    <xf numFmtId="165" fontId="0" fillId="35" borderId="0" xfId="0" applyNumberFormat="1" applyFill="1" applyProtection="1"/>
    <xf numFmtId="0" fontId="2" fillId="0" borderId="0" xfId="0" applyFont="1" applyFill="1" applyBorder="1" applyProtection="1"/>
    <xf numFmtId="164" fontId="1" fillId="0" borderId="0" xfId="28" applyNumberFormat="1" applyFill="1" applyProtection="1"/>
    <xf numFmtId="164" fontId="1" fillId="0" borderId="0" xfId="29" applyNumberFormat="1" applyFill="1" applyProtection="1"/>
    <xf numFmtId="164" fontId="0" fillId="0" borderId="12" xfId="0" applyNumberFormat="1" applyFill="1" applyBorder="1" applyAlignment="1" applyProtection="1">
      <alignment horizontal="center"/>
    </xf>
    <xf numFmtId="164" fontId="0" fillId="0" borderId="12" xfId="29" applyNumberFormat="1" applyFont="1" applyFill="1" applyBorder="1" applyAlignment="1" applyProtection="1">
      <alignment horizontal="center"/>
    </xf>
    <xf numFmtId="164" fontId="0" fillId="0" borderId="0" xfId="0" applyNumberFormat="1" applyFill="1" applyBorder="1" applyAlignment="1" applyProtection="1">
      <alignment horizontal="center" wrapText="1"/>
    </xf>
    <xf numFmtId="164" fontId="0" fillId="0" borderId="37" xfId="0" applyNumberFormat="1" applyFill="1" applyBorder="1" applyAlignment="1" applyProtection="1">
      <alignment horizontal="center"/>
    </xf>
    <xf numFmtId="164" fontId="0" fillId="0" borderId="38" xfId="0" applyNumberFormat="1" applyFill="1" applyBorder="1" applyAlignment="1" applyProtection="1">
      <alignment horizontal="center"/>
    </xf>
    <xf numFmtId="164" fontId="0" fillId="0" borderId="36" xfId="0" applyNumberFormat="1" applyFill="1" applyBorder="1" applyAlignment="1" applyProtection="1">
      <alignment horizontal="center"/>
    </xf>
    <xf numFmtId="164" fontId="1" fillId="24" borderId="0" xfId="28" applyNumberFormat="1" applyFill="1" applyProtection="1"/>
    <xf numFmtId="164" fontId="1" fillId="24" borderId="0" xfId="29" applyNumberFormat="1" applyFill="1" applyProtection="1"/>
    <xf numFmtId="164" fontId="0" fillId="24" borderId="12" xfId="0" applyNumberFormat="1" applyFill="1" applyBorder="1" applyAlignment="1" applyProtection="1">
      <alignment horizontal="center"/>
    </xf>
    <xf numFmtId="164" fontId="0" fillId="24" borderId="0" xfId="0" applyNumberFormat="1" applyFill="1" applyBorder="1" applyAlignment="1" applyProtection="1">
      <alignment horizontal="center"/>
    </xf>
    <xf numFmtId="164" fontId="0" fillId="24" borderId="12" xfId="29" applyNumberFormat="1" applyFont="1" applyFill="1" applyBorder="1" applyAlignment="1" applyProtection="1">
      <alignment horizontal="center"/>
    </xf>
    <xf numFmtId="164" fontId="0" fillId="24" borderId="0" xfId="0" applyNumberFormat="1" applyFill="1" applyBorder="1" applyAlignment="1" applyProtection="1">
      <alignment horizontal="center" wrapText="1"/>
    </xf>
    <xf numFmtId="164" fontId="1" fillId="24" borderId="12" xfId="29" applyNumberFormat="1" applyFill="1" applyBorder="1" applyProtection="1"/>
    <xf numFmtId="164" fontId="0" fillId="24" borderId="12" xfId="0" applyNumberFormat="1" applyFill="1" applyBorder="1" applyProtection="1"/>
    <xf numFmtId="164" fontId="0" fillId="24" borderId="35" xfId="0" applyNumberFormat="1" applyFill="1" applyBorder="1" applyAlignment="1" applyProtection="1">
      <alignment horizontal="center"/>
    </xf>
    <xf numFmtId="164" fontId="0" fillId="24" borderId="0" xfId="0" applyNumberFormat="1" applyFill="1" applyProtection="1"/>
    <xf numFmtId="164" fontId="1" fillId="24" borderId="11" xfId="28" applyNumberFormat="1" applyFill="1" applyBorder="1" applyProtection="1"/>
    <xf numFmtId="164" fontId="1" fillId="24" borderId="11" xfId="29" applyNumberFormat="1" applyFill="1" applyBorder="1" applyProtection="1"/>
    <xf numFmtId="164" fontId="0" fillId="24" borderId="13" xfId="0" applyNumberFormat="1" applyFill="1" applyBorder="1" applyAlignment="1" applyProtection="1">
      <alignment horizontal="center"/>
    </xf>
    <xf numFmtId="164" fontId="0" fillId="24" borderId="24" xfId="0" applyNumberFormat="1" applyFill="1" applyBorder="1" applyAlignment="1" applyProtection="1">
      <alignment horizontal="center"/>
    </xf>
    <xf numFmtId="164" fontId="0" fillId="24" borderId="11" xfId="0" applyNumberFormat="1" applyFill="1" applyBorder="1" applyAlignment="1" applyProtection="1">
      <alignment horizontal="center"/>
    </xf>
    <xf numFmtId="164" fontId="0" fillId="24" borderId="13" xfId="29" applyNumberFormat="1" applyFont="1" applyFill="1" applyBorder="1" applyAlignment="1" applyProtection="1">
      <alignment horizontal="center"/>
    </xf>
    <xf numFmtId="164" fontId="0" fillId="24" borderId="11" xfId="0" applyNumberFormat="1" applyFill="1" applyBorder="1" applyAlignment="1" applyProtection="1">
      <alignment horizontal="center" wrapText="1"/>
    </xf>
    <xf numFmtId="164" fontId="1" fillId="24" borderId="13" xfId="29" applyNumberFormat="1" applyFill="1" applyBorder="1" applyProtection="1"/>
    <xf numFmtId="164" fontId="0" fillId="24" borderId="13" xfId="0" applyNumberFormat="1" applyFill="1" applyBorder="1" applyProtection="1"/>
    <xf numFmtId="164" fontId="0" fillId="24" borderId="11" xfId="0" applyNumberFormat="1" applyFill="1" applyBorder="1" applyProtection="1"/>
    <xf numFmtId="0" fontId="54" fillId="0" borderId="0" xfId="0" applyFont="1" applyFill="1" applyProtection="1"/>
    <xf numFmtId="0" fontId="59" fillId="30" borderId="0" xfId="0" applyFont="1" applyFill="1" applyProtection="1"/>
    <xf numFmtId="0" fontId="4" fillId="30" borderId="0" xfId="0" applyFont="1" applyFill="1" applyProtection="1"/>
    <xf numFmtId="166" fontId="1" fillId="0" borderId="0" xfId="41" applyNumberFormat="1" applyBorder="1" applyProtection="1"/>
    <xf numFmtId="0" fontId="0" fillId="0" borderId="11" xfId="0" applyBorder="1" applyProtection="1"/>
    <xf numFmtId="164" fontId="1" fillId="0" borderId="0" xfId="29" applyNumberFormat="1" applyBorder="1" applyProtection="1"/>
    <xf numFmtId="44" fontId="0" fillId="0" borderId="0" xfId="0" applyNumberFormat="1" applyBorder="1" applyProtection="1"/>
    <xf numFmtId="0" fontId="0" fillId="0" borderId="10" xfId="0" applyFill="1" applyBorder="1" applyProtection="1"/>
    <xf numFmtId="0" fontId="0" fillId="24" borderId="10" xfId="0" applyFill="1" applyBorder="1" applyAlignment="1" applyProtection="1">
      <alignment horizontal="center"/>
    </xf>
    <xf numFmtId="0" fontId="0" fillId="0" borderId="10" xfId="0" applyBorder="1" applyAlignment="1" applyProtection="1">
      <alignment horizontal="center"/>
    </xf>
    <xf numFmtId="164" fontId="0" fillId="24" borderId="10" xfId="0" applyNumberFormat="1" applyFill="1" applyBorder="1" applyProtection="1"/>
    <xf numFmtId="164" fontId="0" fillId="0" borderId="10" xfId="0" applyNumberFormat="1" applyBorder="1" applyProtection="1"/>
    <xf numFmtId="0" fontId="2" fillId="0" borderId="10" xfId="0" applyFont="1" applyBorder="1" applyAlignment="1" applyProtection="1">
      <alignment horizontal="right"/>
    </xf>
    <xf numFmtId="164" fontId="2" fillId="24" borderId="10" xfId="0" applyNumberFormat="1" applyFont="1" applyFill="1" applyBorder="1" applyProtection="1"/>
    <xf numFmtId="164" fontId="2" fillId="0" borderId="10" xfId="0" applyNumberFormat="1" applyFont="1" applyBorder="1" applyProtection="1"/>
    <xf numFmtId="0" fontId="0" fillId="0" borderId="0" xfId="0" applyAlignment="1" applyProtection="1">
      <alignment vertical="center" wrapText="1"/>
    </xf>
    <xf numFmtId="9" fontId="1" fillId="0" borderId="0" xfId="41" applyProtection="1"/>
    <xf numFmtId="0" fontId="69" fillId="0" borderId="10" xfId="0" applyFont="1" applyFill="1" applyBorder="1" applyAlignment="1" applyProtection="1">
      <alignment wrapText="1"/>
    </xf>
    <xf numFmtId="0" fontId="2" fillId="0" borderId="10" xfId="0" applyFont="1" applyFill="1" applyBorder="1" applyAlignment="1" applyProtection="1">
      <alignment wrapText="1"/>
    </xf>
    <xf numFmtId="164" fontId="4" fillId="24" borderId="10" xfId="29" applyNumberFormat="1" applyFont="1" applyFill="1" applyBorder="1" applyAlignment="1" applyProtection="1">
      <alignment horizontal="right"/>
    </xf>
    <xf numFmtId="164" fontId="4" fillId="0" borderId="10" xfId="29" applyNumberFormat="1" applyFont="1" applyBorder="1" applyAlignment="1" applyProtection="1">
      <alignment horizontal="right"/>
    </xf>
    <xf numFmtId="164" fontId="4" fillId="24" borderId="10" xfId="29" applyNumberFormat="1" applyFont="1" applyFill="1" applyBorder="1" applyProtection="1"/>
    <xf numFmtId="164" fontId="4" fillId="0" borderId="10" xfId="29" applyNumberFormat="1" applyFont="1" applyFill="1" applyBorder="1" applyProtection="1"/>
    <xf numFmtId="165" fontId="2" fillId="0" borderId="10" xfId="0" applyNumberFormat="1" applyFont="1" applyFill="1" applyBorder="1" applyAlignment="1" applyProtection="1">
      <alignment wrapText="1"/>
    </xf>
    <xf numFmtId="0" fontId="2" fillId="0" borderId="10" xfId="0" applyFont="1" applyBorder="1" applyAlignment="1" applyProtection="1">
      <alignment wrapText="1"/>
    </xf>
    <xf numFmtId="164" fontId="4" fillId="0" borderId="10" xfId="29" applyNumberFormat="1" applyFont="1" applyBorder="1" applyProtection="1"/>
    <xf numFmtId="165" fontId="2" fillId="0" borderId="10" xfId="0" applyNumberFormat="1" applyFont="1" applyBorder="1" applyAlignment="1" applyProtection="1">
      <alignment wrapText="1"/>
    </xf>
    <xf numFmtId="0" fontId="2" fillId="0" borderId="10" xfId="0" applyFont="1" applyFill="1" applyBorder="1" applyAlignment="1" applyProtection="1">
      <alignment horizontal="right"/>
    </xf>
    <xf numFmtId="164" fontId="0" fillId="0" borderId="10" xfId="29" applyNumberFormat="1" applyFont="1" applyBorder="1" applyProtection="1"/>
    <xf numFmtId="0" fontId="4" fillId="0" borderId="36" xfId="0" applyFont="1" applyFill="1" applyBorder="1" applyAlignment="1" applyProtection="1">
      <alignment wrapText="1"/>
    </xf>
    <xf numFmtId="9" fontId="0" fillId="0" borderId="36" xfId="41" applyFont="1" applyBorder="1" applyProtection="1"/>
    <xf numFmtId="9" fontId="0" fillId="0" borderId="0" xfId="0" applyNumberFormat="1" applyProtection="1"/>
    <xf numFmtId="0" fontId="69" fillId="26" borderId="10" xfId="0" applyFont="1" applyFill="1" applyBorder="1" applyProtection="1"/>
    <xf numFmtId="0" fontId="69" fillId="26" borderId="10" xfId="0" applyFont="1" applyFill="1" applyBorder="1" applyAlignment="1" applyProtection="1">
      <alignment horizontal="center"/>
    </xf>
    <xf numFmtId="0" fontId="69" fillId="26" borderId="10" xfId="0" applyFont="1" applyFill="1" applyBorder="1" applyAlignment="1" applyProtection="1">
      <alignment horizontal="center" wrapText="1"/>
    </xf>
    <xf numFmtId="165" fontId="4" fillId="0" borderId="10" xfId="0" applyNumberFormat="1" applyFont="1" applyBorder="1" applyAlignment="1" applyProtection="1">
      <alignment horizontal="right"/>
    </xf>
    <xf numFmtId="165" fontId="4" fillId="0" borderId="10" xfId="0" applyNumberFormat="1" applyFont="1" applyFill="1" applyBorder="1" applyProtection="1"/>
    <xf numFmtId="9" fontId="4" fillId="0" borderId="10" xfId="41" applyFont="1" applyBorder="1" applyAlignment="1" applyProtection="1">
      <alignment horizontal="right"/>
    </xf>
    <xf numFmtId="3" fontId="4" fillId="0" borderId="10" xfId="0" applyNumberFormat="1" applyFont="1" applyBorder="1" applyAlignment="1" applyProtection="1">
      <alignment horizontal="right"/>
    </xf>
    <xf numFmtId="0" fontId="4" fillId="0" borderId="10" xfId="41" applyNumberFormat="1" applyFont="1" applyBorder="1" applyAlignment="1" applyProtection="1">
      <alignment horizontal="right"/>
    </xf>
    <xf numFmtId="0" fontId="69" fillId="30" borderId="10" xfId="0" applyFont="1" applyFill="1" applyBorder="1" applyProtection="1"/>
    <xf numFmtId="0" fontId="69" fillId="30" borderId="10" xfId="0" applyFont="1" applyFill="1" applyBorder="1" applyAlignment="1" applyProtection="1">
      <alignment horizontal="center"/>
    </xf>
    <xf numFmtId="0" fontId="69" fillId="30" borderId="10" xfId="0" applyFont="1" applyFill="1" applyBorder="1" applyAlignment="1" applyProtection="1">
      <alignment horizontal="center" wrapText="1"/>
    </xf>
    <xf numFmtId="0" fontId="0" fillId="0" borderId="34" xfId="0" applyBorder="1" applyProtection="1"/>
    <xf numFmtId="0" fontId="2" fillId="27" borderId="0" xfId="0" applyFont="1" applyFill="1" applyProtection="1"/>
    <xf numFmtId="0" fontId="0" fillId="27" borderId="0" xfId="0" applyFill="1" applyProtection="1"/>
    <xf numFmtId="0" fontId="2" fillId="32" borderId="10" xfId="0" applyFont="1" applyFill="1" applyBorder="1" applyProtection="1"/>
    <xf numFmtId="0" fontId="2" fillId="32" borderId="10" xfId="0" applyFont="1" applyFill="1" applyBorder="1" applyAlignment="1" applyProtection="1">
      <alignment horizontal="center"/>
    </xf>
    <xf numFmtId="0" fontId="2" fillId="32" borderId="10" xfId="0" applyFont="1" applyFill="1" applyBorder="1" applyAlignment="1" applyProtection="1">
      <alignment horizontal="center" wrapText="1"/>
    </xf>
    <xf numFmtId="0" fontId="69" fillId="32" borderId="10" xfId="0" applyFont="1" applyFill="1" applyBorder="1" applyProtection="1"/>
    <xf numFmtId="9" fontId="4" fillId="0" borderId="22" xfId="41" applyFont="1" applyFill="1" applyBorder="1" applyAlignment="1" applyProtection="1">
      <alignment horizontal="right"/>
    </xf>
    <xf numFmtId="9" fontId="0" fillId="0" borderId="0" xfId="41" applyFont="1" applyBorder="1" applyProtection="1"/>
    <xf numFmtId="9" fontId="0" fillId="0" borderId="0" xfId="0" applyNumberFormat="1" applyBorder="1" applyProtection="1"/>
    <xf numFmtId="3" fontId="4" fillId="0" borderId="10" xfId="0" applyNumberFormat="1" applyFont="1" applyFill="1" applyBorder="1" applyAlignment="1" applyProtection="1">
      <alignment horizontal="right"/>
    </xf>
    <xf numFmtId="0" fontId="6" fillId="0" borderId="10" xfId="0" applyFont="1" applyBorder="1" applyProtection="1"/>
    <xf numFmtId="9" fontId="4" fillId="0" borderId="10" xfId="41" applyFont="1" applyFill="1" applyBorder="1" applyProtection="1"/>
    <xf numFmtId="9" fontId="4" fillId="0" borderId="10" xfId="41" applyFont="1" applyBorder="1" applyProtection="1"/>
    <xf numFmtId="164" fontId="1" fillId="0" borderId="10" xfId="29" applyNumberFormat="1" applyBorder="1" applyProtection="1"/>
    <xf numFmtId="164" fontId="1" fillId="0" borderId="10" xfId="29" applyNumberFormat="1" applyFill="1" applyBorder="1" applyProtection="1"/>
    <xf numFmtId="9" fontId="1" fillId="0" borderId="36" xfId="41" applyBorder="1" applyProtection="1"/>
    <xf numFmtId="165" fontId="1" fillId="0" borderId="0" xfId="28" applyNumberFormat="1" applyBorder="1" applyAlignment="1" applyProtection="1">
      <alignment horizontal="center"/>
    </xf>
    <xf numFmtId="165" fontId="1" fillId="0" borderId="0" xfId="28" applyNumberFormat="1" applyBorder="1" applyAlignment="1" applyProtection="1">
      <alignment horizontal="center" wrapText="1"/>
    </xf>
    <xf numFmtId="165" fontId="1" fillId="0" borderId="11" xfId="28" applyNumberFormat="1" applyFill="1" applyBorder="1" applyAlignment="1" applyProtection="1">
      <alignment horizontal="center"/>
    </xf>
    <xf numFmtId="165" fontId="1" fillId="0" borderId="11" xfId="28" applyNumberFormat="1" applyFill="1" applyBorder="1" applyAlignment="1" applyProtection="1">
      <alignment horizontal="center" wrapText="1"/>
    </xf>
    <xf numFmtId="44" fontId="1" fillId="0" borderId="35" xfId="29" applyBorder="1" applyAlignment="1" applyProtection="1">
      <alignment horizontal="center"/>
    </xf>
    <xf numFmtId="44" fontId="1" fillId="0" borderId="0" xfId="29" applyBorder="1" applyAlignment="1" applyProtection="1">
      <alignment horizontal="center"/>
    </xf>
    <xf numFmtId="44" fontId="1" fillId="0" borderId="37" xfId="29" applyBorder="1" applyAlignment="1" applyProtection="1">
      <alignment horizontal="center"/>
    </xf>
    <xf numFmtId="44" fontId="1" fillId="0" borderId="12" xfId="29" applyBorder="1" applyProtection="1"/>
    <xf numFmtId="44" fontId="1" fillId="0" borderId="24" xfId="29" applyBorder="1" applyAlignment="1" applyProtection="1">
      <alignment horizontal="center"/>
    </xf>
    <xf numFmtId="44" fontId="1" fillId="0" borderId="11" xfId="29" applyBorder="1" applyAlignment="1" applyProtection="1">
      <alignment horizontal="center"/>
    </xf>
    <xf numFmtId="44" fontId="1" fillId="0" borderId="13" xfId="29" applyBorder="1" applyProtection="1"/>
    <xf numFmtId="44" fontId="1" fillId="0" borderId="0" xfId="29" applyBorder="1" applyProtection="1"/>
    <xf numFmtId="165" fontId="1" fillId="0" borderId="0" xfId="28" applyNumberFormat="1" applyFill="1" applyBorder="1" applyAlignment="1" applyProtection="1">
      <alignment horizontal="center"/>
    </xf>
    <xf numFmtId="165" fontId="1" fillId="0" borderId="0" xfId="28" applyNumberFormat="1" applyFill="1" applyBorder="1" applyAlignment="1" applyProtection="1">
      <alignment horizontal="center" wrapText="1"/>
    </xf>
    <xf numFmtId="164" fontId="1" fillId="0" borderId="12" xfId="29" applyNumberFormat="1" applyFill="1" applyBorder="1" applyAlignment="1" applyProtection="1">
      <alignment horizontal="center"/>
    </xf>
    <xf numFmtId="164" fontId="1" fillId="24" borderId="12" xfId="29" applyNumberFormat="1" applyFill="1" applyBorder="1" applyAlignment="1" applyProtection="1">
      <alignment horizontal="center"/>
    </xf>
    <xf numFmtId="164" fontId="1" fillId="24" borderId="13" xfId="29" applyNumberFormat="1" applyFill="1" applyBorder="1" applyAlignment="1" applyProtection="1">
      <alignment horizontal="center"/>
    </xf>
    <xf numFmtId="0" fontId="47" fillId="29" borderId="0" xfId="0" applyFont="1" applyFill="1" applyBorder="1" applyProtection="1"/>
    <xf numFmtId="0" fontId="54" fillId="29" borderId="0" xfId="0" applyFont="1" applyFill="1" applyBorder="1" applyProtection="1"/>
    <xf numFmtId="165" fontId="1" fillId="0" borderId="0" xfId="28" applyNumberFormat="1" applyBorder="1" applyProtection="1"/>
    <xf numFmtId="9" fontId="1" fillId="0" borderId="0" xfId="41" applyFont="1" applyFill="1" applyBorder="1" applyProtection="1"/>
    <xf numFmtId="166" fontId="1" fillId="0" borderId="0" xfId="41" applyNumberFormat="1" applyFont="1" applyFill="1" applyBorder="1" applyProtection="1"/>
    <xf numFmtId="0" fontId="50" fillId="25" borderId="31" xfId="0" applyFont="1" applyFill="1" applyBorder="1" applyProtection="1"/>
    <xf numFmtId="0" fontId="51" fillId="25" borderId="32" xfId="0" applyFont="1" applyFill="1" applyBorder="1" applyProtection="1"/>
    <xf numFmtId="0" fontId="51" fillId="25" borderId="33" xfId="0" applyFont="1" applyFill="1" applyBorder="1" applyProtection="1"/>
    <xf numFmtId="0" fontId="22" fillId="0" borderId="0" xfId="0" applyFont="1" applyFill="1" applyProtection="1">
      <protection locked="0"/>
    </xf>
    <xf numFmtId="165" fontId="7" fillId="0" borderId="10" xfId="28" applyNumberFormat="1" applyFont="1" applyBorder="1" applyAlignment="1" applyProtection="1">
      <alignment horizontal="center"/>
    </xf>
    <xf numFmtId="0" fontId="11" fillId="0" borderId="0" xfId="0" applyFont="1" applyFill="1" applyBorder="1" applyAlignment="1">
      <alignment horizontal="left" wrapText="1"/>
    </xf>
    <xf numFmtId="0" fontId="6" fillId="28" borderId="14" xfId="0" applyFont="1" applyFill="1" applyBorder="1" applyAlignment="1" applyProtection="1">
      <alignment horizontal="right"/>
    </xf>
    <xf numFmtId="0" fontId="6" fillId="28" borderId="15" xfId="0" applyFont="1" applyFill="1" applyBorder="1" applyAlignment="1" applyProtection="1">
      <alignment horizontal="right"/>
    </xf>
    <xf numFmtId="0" fontId="6" fillId="28" borderId="27" xfId="0" applyFont="1" applyFill="1" applyBorder="1" applyAlignment="1" applyProtection="1">
      <alignment horizontal="right"/>
    </xf>
    <xf numFmtId="0" fontId="11" fillId="24" borderId="57" xfId="0" applyFont="1" applyFill="1" applyBorder="1" applyAlignment="1" applyProtection="1">
      <alignment horizontal="center"/>
    </xf>
    <xf numFmtId="0" fontId="11" fillId="24" borderId="58" xfId="0" applyFont="1" applyFill="1" applyBorder="1" applyAlignment="1" applyProtection="1">
      <alignment horizontal="center"/>
    </xf>
    <xf numFmtId="0" fontId="11" fillId="24" borderId="68" xfId="0" applyFont="1" applyFill="1" applyBorder="1" applyAlignment="1" applyProtection="1">
      <alignment horizontal="center"/>
    </xf>
    <xf numFmtId="0" fontId="21" fillId="0" borderId="22" xfId="0" applyFont="1" applyBorder="1" applyAlignment="1" applyProtection="1">
      <alignment horizontal="center" wrapText="1"/>
    </xf>
    <xf numFmtId="0" fontId="0" fillId="0" borderId="17" xfId="0" applyBorder="1" applyProtection="1"/>
    <xf numFmtId="0" fontId="11" fillId="27" borderId="22" xfId="0" applyFont="1" applyFill="1" applyBorder="1" applyAlignment="1" applyProtection="1">
      <alignment horizontal="center" wrapText="1"/>
      <protection locked="0"/>
    </xf>
    <xf numFmtId="0" fontId="11" fillId="27" borderId="17" xfId="0" applyFont="1" applyFill="1" applyBorder="1" applyAlignment="1" applyProtection="1">
      <alignment horizontal="center" wrapText="1"/>
      <protection locked="0"/>
    </xf>
    <xf numFmtId="0" fontId="11" fillId="0" borderId="17"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6" fillId="28" borderId="14" xfId="0" applyFont="1" applyFill="1" applyBorder="1" applyAlignment="1" applyProtection="1">
      <alignment horizontal="center" wrapText="1"/>
    </xf>
    <xf numFmtId="0" fontId="6" fillId="28" borderId="15" xfId="0" applyFont="1" applyFill="1" applyBorder="1" applyAlignment="1" applyProtection="1">
      <alignment horizontal="center" wrapText="1"/>
    </xf>
    <xf numFmtId="0" fontId="6" fillId="28" borderId="27" xfId="0" applyFont="1" applyFill="1" applyBorder="1" applyAlignment="1" applyProtection="1">
      <alignment horizontal="center" wrapText="1"/>
    </xf>
    <xf numFmtId="0" fontId="11" fillId="27" borderId="10" xfId="0" applyFont="1" applyFill="1" applyBorder="1" applyAlignment="1" applyProtection="1">
      <alignment horizontal="center" wrapText="1"/>
      <protection locked="0"/>
    </xf>
    <xf numFmtId="0" fontId="11" fillId="0" borderId="57" xfId="0" applyFont="1" applyFill="1" applyBorder="1" applyAlignment="1" applyProtection="1">
      <alignment horizontal="center"/>
    </xf>
    <xf numFmtId="0" fontId="11" fillId="0" borderId="58" xfId="0" applyFont="1" applyFill="1" applyBorder="1" applyAlignment="1" applyProtection="1">
      <alignment horizontal="center"/>
    </xf>
    <xf numFmtId="0" fontId="11" fillId="0" borderId="68" xfId="0" applyFont="1" applyFill="1" applyBorder="1" applyAlignment="1" applyProtection="1">
      <alignment horizontal="center"/>
    </xf>
    <xf numFmtId="0" fontId="6" fillId="28" borderId="14" xfId="0" applyFont="1" applyFill="1" applyBorder="1" applyAlignment="1" applyProtection="1">
      <alignment horizontal="right" wrapText="1"/>
    </xf>
    <xf numFmtId="0" fontId="6" fillId="28" borderId="15" xfId="0" applyFont="1" applyFill="1" applyBorder="1" applyAlignment="1" applyProtection="1">
      <alignment horizontal="right" wrapText="1"/>
    </xf>
    <xf numFmtId="0" fontId="6" fillId="28" borderId="27" xfId="0" applyFont="1" applyFill="1" applyBorder="1" applyAlignment="1" applyProtection="1">
      <alignment horizontal="right" wrapText="1"/>
    </xf>
    <xf numFmtId="0" fontId="11" fillId="0" borderId="22" xfId="0" applyFont="1" applyFill="1" applyBorder="1" applyAlignment="1" applyProtection="1">
      <alignment horizontal="center" wrapText="1"/>
    </xf>
    <xf numFmtId="0" fontId="46" fillId="28" borderId="0" xfId="0" applyFont="1" applyFill="1" applyAlignment="1" applyProtection="1">
      <alignment horizontal="center" vertical="center" textRotation="90"/>
      <protection locked="0"/>
    </xf>
    <xf numFmtId="43" fontId="79" fillId="0" borderId="0" xfId="28" applyFont="1" applyFill="1" applyBorder="1" applyAlignment="1" applyProtection="1">
      <alignment horizontal="left" wrapText="1"/>
    </xf>
    <xf numFmtId="0" fontId="21" fillId="0" borderId="50" xfId="0" applyFont="1" applyBorder="1" applyAlignment="1" applyProtection="1">
      <alignment horizontal="left" wrapText="1"/>
    </xf>
    <xf numFmtId="0" fontId="21" fillId="0" borderId="70" xfId="0" applyFont="1" applyBorder="1" applyAlignment="1" applyProtection="1">
      <alignment horizontal="left" wrapText="1"/>
    </xf>
    <xf numFmtId="0" fontId="4" fillId="0" borderId="10" xfId="0" applyFont="1" applyFill="1" applyBorder="1" applyAlignment="1" applyProtection="1">
      <alignment horizontal="left" vertical="top" wrapText="1"/>
    </xf>
    <xf numFmtId="0" fontId="2" fillId="28" borderId="57" xfId="0" applyFont="1" applyFill="1" applyBorder="1" applyAlignment="1" applyProtection="1">
      <alignment horizontal="center"/>
    </xf>
    <xf numFmtId="0" fontId="2" fillId="28" borderId="58" xfId="0" applyFont="1" applyFill="1" applyBorder="1" applyAlignment="1" applyProtection="1">
      <alignment horizontal="center"/>
    </xf>
    <xf numFmtId="0" fontId="2" fillId="28" borderId="68" xfId="0" applyFont="1" applyFill="1" applyBorder="1" applyAlignment="1" applyProtection="1">
      <alignment horizontal="center"/>
    </xf>
    <xf numFmtId="0" fontId="2" fillId="32" borderId="71" xfId="0" applyFont="1" applyFill="1" applyBorder="1" applyAlignment="1" applyProtection="1">
      <alignment horizontal="center"/>
    </xf>
    <xf numFmtId="0" fontId="2" fillId="32" borderId="72" xfId="0" applyFont="1" applyFill="1" applyBorder="1" applyAlignment="1" applyProtection="1">
      <alignment horizontal="center"/>
    </xf>
    <xf numFmtId="0" fontId="2" fillId="32" borderId="73" xfId="0" applyFont="1" applyFill="1" applyBorder="1" applyAlignment="1" applyProtection="1">
      <alignment horizontal="center"/>
    </xf>
    <xf numFmtId="0" fontId="2" fillId="0" borderId="71" xfId="0" applyFont="1" applyBorder="1" applyAlignment="1" applyProtection="1">
      <alignment horizontal="center"/>
    </xf>
    <xf numFmtId="0" fontId="2" fillId="0" borderId="72" xfId="0" applyFont="1" applyBorder="1" applyAlignment="1" applyProtection="1">
      <alignment horizontal="center"/>
    </xf>
    <xf numFmtId="0" fontId="2" fillId="0" borderId="73" xfId="0" applyFont="1" applyBorder="1" applyAlignment="1" applyProtection="1">
      <alignment horizontal="center"/>
    </xf>
    <xf numFmtId="0" fontId="0" fillId="0" borderId="10" xfId="0" applyBorder="1" applyAlignment="1" applyProtection="1">
      <alignment horizontal="left" wrapText="1"/>
    </xf>
    <xf numFmtId="0" fontId="2" fillId="0" borderId="30"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28" borderId="0" xfId="0" applyFont="1" applyFill="1" applyBorder="1" applyAlignment="1" applyProtection="1">
      <alignment horizontal="center" vertical="center" textRotation="90"/>
      <protection locked="0"/>
    </xf>
    <xf numFmtId="0" fontId="2" fillId="0" borderId="35"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1" xfId="0" applyFont="1" applyFill="1" applyBorder="1" applyAlignment="1" applyProtection="1">
      <alignment horizontal="center"/>
    </xf>
    <xf numFmtId="0" fontId="2" fillId="33" borderId="0" xfId="0" applyFont="1" applyFill="1" applyBorder="1" applyAlignment="1" applyProtection="1">
      <alignment horizontal="center" vertical="center" textRotation="90"/>
      <protection locked="0"/>
    </xf>
    <xf numFmtId="0" fontId="2" fillId="0" borderId="3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0" fillId="0" borderId="53" xfId="0" applyBorder="1" applyProtection="1"/>
    <xf numFmtId="0" fontId="0" fillId="0" borderId="13" xfId="0" applyBorder="1" applyProtection="1"/>
    <xf numFmtId="0" fontId="45" fillId="0" borderId="65" xfId="0" applyFont="1" applyFill="1" applyBorder="1" applyAlignment="1" applyProtection="1">
      <alignment horizontal="left" wrapText="1"/>
      <protection locked="0"/>
    </xf>
    <xf numFmtId="0" fontId="45" fillId="0" borderId="0" xfId="0" applyFont="1" applyFill="1" applyBorder="1" applyAlignment="1" applyProtection="1">
      <alignment horizontal="left" wrapText="1"/>
      <protection locked="0"/>
    </xf>
    <xf numFmtId="0" fontId="2" fillId="0" borderId="71" xfId="0" applyFont="1" applyFill="1" applyBorder="1" applyAlignment="1" applyProtection="1">
      <alignment horizontal="center"/>
    </xf>
    <xf numFmtId="0" fontId="2" fillId="0" borderId="72" xfId="0" applyFont="1" applyFill="1" applyBorder="1" applyAlignment="1" applyProtection="1">
      <alignment horizontal="center"/>
    </xf>
    <xf numFmtId="0" fontId="2" fillId="0" borderId="73" xfId="0" applyFont="1" applyFill="1" applyBorder="1" applyAlignment="1" applyProtection="1">
      <alignment horizontal="center"/>
    </xf>
    <xf numFmtId="0" fontId="75" fillId="0" borderId="0" xfId="0" applyFont="1" applyBorder="1" applyAlignment="1" applyProtection="1">
      <alignment horizontal="center" vertical="top" wrapText="1"/>
      <protection locked="0"/>
    </xf>
    <xf numFmtId="0" fontId="0" fillId="28" borderId="14" xfId="0" applyFill="1" applyBorder="1" applyAlignment="1" applyProtection="1">
      <alignment horizontal="center" vertical="top" wrapText="1"/>
    </xf>
    <xf numFmtId="0" fontId="0" fillId="28" borderId="27" xfId="0" applyFill="1" applyBorder="1" applyAlignment="1" applyProtection="1">
      <alignment horizontal="center" vertical="top" wrapText="1"/>
    </xf>
    <xf numFmtId="0" fontId="4" fillId="0" borderId="0" xfId="0" applyFont="1" applyBorder="1" applyAlignment="1" applyProtection="1">
      <alignment horizontal="center"/>
      <protection locked="0"/>
    </xf>
    <xf numFmtId="0" fontId="2" fillId="0" borderId="31"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44" fontId="6" fillId="28" borderId="14" xfId="29" applyFont="1" applyFill="1" applyBorder="1" applyAlignment="1" applyProtection="1">
      <alignment horizontal="left"/>
    </xf>
    <xf numFmtId="44" fontId="48" fillId="28" borderId="15" xfId="29" applyFont="1" applyFill="1" applyBorder="1" applyAlignment="1" applyProtection="1">
      <alignment horizontal="left"/>
    </xf>
    <xf numFmtId="44" fontId="6" fillId="28" borderId="15" xfId="29" applyFont="1" applyFill="1" applyBorder="1" applyAlignment="1" applyProtection="1">
      <alignment horizontal="left"/>
    </xf>
    <xf numFmtId="0" fontId="6" fillId="28" borderId="14" xfId="0" applyFont="1" applyFill="1" applyBorder="1" applyAlignment="1" applyProtection="1">
      <alignment horizontal="left"/>
    </xf>
    <xf numFmtId="0" fontId="6" fillId="28" borderId="15" xfId="0" applyFont="1" applyFill="1" applyBorder="1" applyAlignment="1" applyProtection="1">
      <alignment horizontal="left"/>
    </xf>
    <xf numFmtId="0" fontId="6" fillId="0" borderId="11" xfId="0" applyFont="1" applyBorder="1" applyAlignment="1" applyProtection="1">
      <alignment horizontal="center"/>
    </xf>
    <xf numFmtId="44" fontId="6" fillId="32" borderId="14" xfId="29" applyFont="1" applyFill="1" applyBorder="1" applyAlignment="1" applyProtection="1">
      <alignment horizontal="center"/>
    </xf>
    <xf numFmtId="44" fontId="6" fillId="32" borderId="27" xfId="29" applyFont="1" applyFill="1" applyBorder="1" applyAlignment="1" applyProtection="1">
      <alignment horizontal="center"/>
    </xf>
    <xf numFmtId="0" fontId="6" fillId="32" borderId="15" xfId="0" applyFont="1" applyFill="1" applyBorder="1" applyAlignment="1" applyProtection="1">
      <alignment horizontal="center"/>
    </xf>
    <xf numFmtId="0" fontId="6" fillId="32" borderId="27" xfId="0" applyFont="1" applyFill="1" applyBorder="1" applyAlignment="1" applyProtection="1">
      <alignment horizontal="center"/>
    </xf>
    <xf numFmtId="0" fontId="6" fillId="32" borderId="16" xfId="0" applyFont="1" applyFill="1" applyBorder="1" applyAlignment="1" applyProtection="1">
      <alignment horizontal="center" vertical="center" wrapText="1"/>
    </xf>
    <xf numFmtId="0" fontId="6" fillId="32" borderId="17" xfId="0" applyFont="1" applyFill="1" applyBorder="1" applyAlignment="1" applyProtection="1">
      <alignment horizontal="center" vertical="center" wrapText="1"/>
    </xf>
    <xf numFmtId="0" fontId="2" fillId="0" borderId="35" xfId="0" applyFont="1" applyFill="1" applyBorder="1" applyAlignment="1" applyProtection="1">
      <alignment horizontal="right"/>
    </xf>
    <xf numFmtId="0" fontId="2" fillId="0" borderId="0" xfId="0" applyFont="1" applyFill="1" applyBorder="1" applyAlignment="1" applyProtection="1">
      <alignment horizontal="right"/>
    </xf>
    <xf numFmtId="0" fontId="5" fillId="28" borderId="35" xfId="0" applyFont="1" applyFill="1" applyBorder="1" applyAlignment="1" applyProtection="1">
      <alignment horizontal="center" wrapText="1"/>
    </xf>
    <xf numFmtId="0" fontId="5" fillId="28" borderId="0" xfId="0" applyFont="1" applyFill="1" applyBorder="1" applyAlignment="1" applyProtection="1">
      <alignment horizontal="center" wrapText="1"/>
    </xf>
    <xf numFmtId="0" fontId="70" fillId="0" borderId="0" xfId="0" applyFont="1" applyAlignment="1" applyProtection="1">
      <alignment horizontal="left" vertical="top" wrapText="1"/>
    </xf>
    <xf numFmtId="0" fontId="12" fillId="0" borderId="11" xfId="0" applyFont="1" applyFill="1" applyBorder="1" applyAlignment="1">
      <alignment horizontal="center"/>
    </xf>
    <xf numFmtId="0" fontId="12" fillId="24" borderId="24" xfId="0" applyFont="1" applyFill="1" applyBorder="1" applyAlignment="1">
      <alignment horizontal="center"/>
    </xf>
    <xf numFmtId="0" fontId="12" fillId="24" borderId="11" xfId="0" applyFont="1" applyFill="1" applyBorder="1" applyAlignment="1">
      <alignment horizontal="center"/>
    </xf>
    <xf numFmtId="0" fontId="12" fillId="0" borderId="15" xfId="0" applyFont="1" applyFill="1" applyBorder="1" applyAlignment="1">
      <alignment horizontal="center"/>
    </xf>
    <xf numFmtId="0" fontId="12" fillId="24" borderId="15" xfId="0" applyFont="1" applyFill="1" applyBorder="1" applyAlignment="1">
      <alignment horizontal="center"/>
    </xf>
    <xf numFmtId="0" fontId="61" fillId="0" borderId="35" xfId="0" applyFont="1" applyBorder="1" applyAlignment="1" applyProtection="1">
      <alignment horizontal="center"/>
    </xf>
    <xf numFmtId="0" fontId="61" fillId="0" borderId="0" xfId="0" applyFont="1" applyBorder="1" applyAlignment="1" applyProtection="1">
      <alignment horizontal="center"/>
    </xf>
    <xf numFmtId="0" fontId="61" fillId="0" borderId="12" xfId="0" applyFont="1" applyBorder="1" applyAlignment="1" applyProtection="1">
      <alignment horizontal="center"/>
    </xf>
    <xf numFmtId="0" fontId="22" fillId="0" borderId="35"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22" fillId="0" borderId="12" xfId="0" applyFont="1" applyFill="1" applyBorder="1" applyAlignment="1" applyProtection="1">
      <alignment horizontal="center" wrapText="1"/>
    </xf>
    <xf numFmtId="0" fontId="15" fillId="0" borderId="62" xfId="0" applyFont="1" applyBorder="1" applyAlignment="1" applyProtection="1">
      <alignment horizontal="center" vertical="center" wrapText="1"/>
    </xf>
    <xf numFmtId="0" fontId="2" fillId="0" borderId="14" xfId="0" applyFont="1" applyFill="1" applyBorder="1" applyAlignment="1" applyProtection="1">
      <alignment horizontal="center"/>
    </xf>
    <xf numFmtId="0" fontId="2" fillId="0" borderId="27" xfId="0" applyFont="1" applyFill="1" applyBorder="1" applyAlignment="1" applyProtection="1">
      <alignment horizontal="center"/>
    </xf>
    <xf numFmtId="0" fontId="2" fillId="0" borderId="14" xfId="0" applyFont="1" applyFill="1" applyBorder="1" applyAlignment="1" applyProtection="1">
      <alignment horizontal="center" wrapText="1"/>
    </xf>
    <xf numFmtId="0" fontId="2" fillId="0" borderId="27" xfId="0" applyFont="1" applyFill="1" applyBorder="1" applyAlignment="1" applyProtection="1">
      <alignment horizontal="center" wrapText="1"/>
    </xf>
    <xf numFmtId="0" fontId="0" fillId="0" borderId="35"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0" fontId="73" fillId="29" borderId="0" xfId="0" applyFont="1" applyFill="1" applyAlignment="1" applyProtection="1">
      <alignment horizontal="center" vertical="center" textRotation="90"/>
    </xf>
    <xf numFmtId="0" fontId="46" fillId="29" borderId="0" xfId="0" applyFont="1" applyFill="1" applyAlignment="1" applyProtection="1">
      <alignment horizontal="center" vertical="center" textRotation="90"/>
    </xf>
    <xf numFmtId="0" fontId="46" fillId="29" borderId="0" xfId="0" applyFont="1" applyFill="1" applyBorder="1" applyAlignment="1" applyProtection="1">
      <alignment horizontal="center" vertical="center" textRotation="90"/>
    </xf>
    <xf numFmtId="0" fontId="46" fillId="29" borderId="11" xfId="0" applyFont="1" applyFill="1" applyBorder="1" applyAlignment="1" applyProtection="1">
      <alignment horizontal="center" vertical="center" textRotation="90"/>
    </xf>
    <xf numFmtId="0" fontId="2" fillId="28" borderId="0" xfId="0" applyFont="1" applyFill="1" applyAlignment="1">
      <alignment horizontal="center" vertical="center" textRotation="90"/>
    </xf>
    <xf numFmtId="43" fontId="4" fillId="0" borderId="0" xfId="0" applyNumberFormat="1" applyFont="1" applyAlignment="1" applyProtection="1">
      <alignment wrapText="1"/>
    </xf>
    <xf numFmtId="0" fontId="0" fillId="0" borderId="0" xfId="0" applyAlignment="1" applyProtection="1">
      <alignment wrapText="1"/>
    </xf>
    <xf numFmtId="0" fontId="62" fillId="0" borderId="35" xfId="0" applyFont="1" applyFill="1" applyBorder="1" applyAlignment="1" applyProtection="1">
      <alignment horizontal="center" wrapText="1"/>
    </xf>
    <xf numFmtId="0" fontId="62" fillId="0" borderId="0" xfId="0" applyFont="1" applyFill="1" applyBorder="1" applyAlignment="1" applyProtection="1">
      <alignment horizontal="center" wrapText="1"/>
    </xf>
    <xf numFmtId="0" fontId="62" fillId="0" borderId="62" xfId="0" applyFont="1" applyFill="1" applyBorder="1" applyAlignment="1" applyProtection="1">
      <alignment horizontal="center" wrapText="1"/>
    </xf>
    <xf numFmtId="0" fontId="2" fillId="0" borderId="10" xfId="0" applyFont="1" applyFill="1" applyBorder="1" applyAlignment="1" applyProtection="1">
      <alignment horizontal="center"/>
    </xf>
    <xf numFmtId="0" fontId="73" fillId="29" borderId="0" xfId="0" applyFont="1" applyFill="1" applyAlignment="1">
      <alignment horizontal="center" vertical="center" textRotation="90"/>
    </xf>
    <xf numFmtId="0" fontId="46" fillId="29" borderId="0" xfId="0" applyFont="1" applyFill="1" applyAlignment="1">
      <alignment horizontal="center" vertical="center" textRotation="90"/>
    </xf>
    <xf numFmtId="0" fontId="46" fillId="29" borderId="0" xfId="0" applyFont="1" applyFill="1" applyBorder="1" applyAlignment="1">
      <alignment horizontal="center" vertical="center" textRotation="90"/>
    </xf>
    <xf numFmtId="0" fontId="46" fillId="29" borderId="11" xfId="0" applyFont="1" applyFill="1" applyBorder="1" applyAlignment="1">
      <alignment horizontal="center" vertical="center" textRotation="90"/>
    </xf>
    <xf numFmtId="0" fontId="22" fillId="0" borderId="35" xfId="0" applyFont="1" applyFill="1" applyBorder="1" applyAlignment="1">
      <alignment horizontal="center" wrapText="1"/>
    </xf>
    <xf numFmtId="0" fontId="22" fillId="0" borderId="0" xfId="0" applyFont="1" applyFill="1" applyBorder="1" applyAlignment="1">
      <alignment horizontal="center" wrapText="1"/>
    </xf>
    <xf numFmtId="0" fontId="22" fillId="0" borderId="12" xfId="0" applyFont="1" applyFill="1" applyBorder="1" applyAlignment="1">
      <alignment horizontal="center" wrapText="1"/>
    </xf>
    <xf numFmtId="0" fontId="2" fillId="0" borderId="14" xfId="0" applyFont="1" applyFill="1" applyBorder="1" applyAlignment="1">
      <alignment horizontal="center"/>
    </xf>
    <xf numFmtId="0" fontId="2" fillId="0" borderId="27" xfId="0" applyFont="1" applyFill="1" applyBorder="1" applyAlignment="1">
      <alignment horizontal="center"/>
    </xf>
    <xf numFmtId="0" fontId="2" fillId="0" borderId="14" xfId="0" applyFont="1" applyFill="1" applyBorder="1" applyAlignment="1">
      <alignment horizontal="center" wrapText="1"/>
    </xf>
    <xf numFmtId="0" fontId="2" fillId="0" borderId="27" xfId="0" applyFont="1" applyFill="1" applyBorder="1" applyAlignment="1">
      <alignment horizontal="center" wrapText="1"/>
    </xf>
    <xf numFmtId="0" fontId="0" fillId="0" borderId="3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61" fillId="0" borderId="35" xfId="0" applyFont="1" applyBorder="1" applyAlignment="1">
      <alignment horizontal="center"/>
    </xf>
    <xf numFmtId="0" fontId="61" fillId="0" borderId="0" xfId="0" applyFont="1" applyBorder="1" applyAlignment="1">
      <alignment horizontal="center"/>
    </xf>
    <xf numFmtId="0" fontId="61" fillId="0" borderId="12" xfId="0" applyFont="1" applyBorder="1" applyAlignment="1">
      <alignment horizontal="center"/>
    </xf>
    <xf numFmtId="0" fontId="2" fillId="0" borderId="10"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t>CYP by Market Share 2008</a:t>
            </a:r>
          </a:p>
        </c:rich>
      </c:tx>
      <c:layout>
        <c:manualLayout>
          <c:xMode val="edge"/>
          <c:yMode val="edge"/>
          <c:x val="0.3356015090559008"/>
          <c:y val="3.703707566355530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9251765456184137"/>
          <c:y val="0.43434486250809695"/>
          <c:w val="0.41723448402619229"/>
          <c:h val="0.24579205397745021"/>
        </c:manualLayout>
      </c:layout>
      <c:pie3D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howLeaderLines val="1"/>
          </c:dLbls>
          <c:cat>
            <c:strRef>
              <c:f>'3.Input- Contraceptive forecast'!$M$51:$O$51</c:f>
              <c:strCache>
                <c:ptCount val="3"/>
                <c:pt idx="0">
                  <c:v>Public Sector</c:v>
                </c:pt>
                <c:pt idx="1">
                  <c:v>Private non profit</c:v>
                </c:pt>
                <c:pt idx="2">
                  <c:v>Commerical</c:v>
                </c:pt>
              </c:strCache>
            </c:strRef>
          </c:cat>
          <c:val>
            <c:numRef>
              <c:f>'3.Input- Contraceptive forecast'!$M$52:$O$52</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t>Coverage by CYP </a:t>
            </a:r>
          </a:p>
        </c:rich>
      </c:tx>
      <c:layout>
        <c:manualLayout>
          <c:xMode val="edge"/>
          <c:yMode val="edge"/>
          <c:x val="0.37090156253832757"/>
          <c:y val="5.514696424536336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4836065573770492"/>
          <c:y val="0.42279411764705882"/>
          <c:w val="0.35040983606557374"/>
          <c:h val="0.25"/>
        </c:manualLayout>
      </c:layout>
      <c:pie3D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dLbl>
              <c:idx val="0"/>
              <c:layout>
                <c:manualLayout>
                  <c:x val="-1.2215678423394263E-2"/>
                  <c:y val="6.591511880326717E-2"/>
                </c:manualLayout>
              </c:layout>
              <c:dLblPos val="bestFit"/>
              <c:showLegendKey val="0"/>
              <c:showVal val="0"/>
              <c:showCatName val="1"/>
              <c:showSerName val="0"/>
              <c:showPercent val="1"/>
              <c:showBubbleSize val="0"/>
            </c:dLbl>
            <c:dLbl>
              <c:idx val="2"/>
              <c:layout>
                <c:manualLayout>
                  <c:x val="-1.2074525923618629E-2"/>
                  <c:y val="-8.0100835557827307E-2"/>
                </c:manualLayout>
              </c:layout>
              <c:dLblPos val="bestFit"/>
              <c:showLegendKey val="0"/>
              <c:showVal val="0"/>
              <c:showCatName val="1"/>
              <c:showSerName val="0"/>
              <c:showPercent val="1"/>
              <c:showBubbleSize val="0"/>
            </c:dLbl>
            <c:dLbl>
              <c:idx val="3"/>
              <c:layout>
                <c:manualLayout>
                  <c:x val="5.103881288483321E-2"/>
                  <c:y val="-0.15132316381244423"/>
                </c:manualLayout>
              </c:layout>
              <c:dLblPos val="bestFit"/>
              <c:showLegendKey val="0"/>
              <c:showVal val="0"/>
              <c:showCatName val="1"/>
              <c:showSerName val="0"/>
              <c:showPercent val="1"/>
              <c:showBubbleSize val="0"/>
            </c:dLbl>
            <c:dLbl>
              <c:idx val="4"/>
              <c:layout>
                <c:manualLayout>
                  <c:x val="9.8253982662057926E-2"/>
                  <c:y val="-7.3478971344488678E-2"/>
                </c:manualLayout>
              </c:layout>
              <c:dLblPos val="bestFit"/>
              <c:showLegendKey val="0"/>
              <c:showVal val="0"/>
              <c:showCatName val="1"/>
              <c:showSerName val="0"/>
              <c:showPercent val="1"/>
              <c:showBubbleSize val="0"/>
            </c:dLbl>
            <c:dLbl>
              <c:idx val="5"/>
              <c:layout>
                <c:manualLayout>
                  <c:x val="2.324897485681449E-2"/>
                  <c:y val="9.1962205126099525E-2"/>
                </c:manualLayout>
              </c:layout>
              <c:dLblPos val="bestFit"/>
              <c:showLegendKey val="0"/>
              <c:showVal val="0"/>
              <c:showCatName val="1"/>
              <c:showSerName val="0"/>
              <c:showPercent val="1"/>
              <c:showBubbleSize val="0"/>
            </c:dLbl>
            <c:numFmt formatCode="0%" sourceLinked="0"/>
            <c:spPr>
              <a:noFill/>
              <a:ln w="25400">
                <a:noFill/>
              </a:ln>
            </c:spPr>
            <c:txPr>
              <a:bodyPr/>
              <a:lstStyle/>
              <a:p>
                <a:pPr>
                  <a:defRPr sz="9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'3.Input- Contraceptive forecast'!$E$38:$J$38</c:f>
              <c:strCache>
                <c:ptCount val="5"/>
                <c:pt idx="0">
                  <c:v>Total Public Sector</c:v>
                </c:pt>
                <c:pt idx="1">
                  <c:v>0</c:v>
                </c:pt>
                <c:pt idx="2">
                  <c:v>0</c:v>
                </c:pt>
                <c:pt idx="3">
                  <c:v>Social Marketing</c:v>
                </c:pt>
                <c:pt idx="4">
                  <c:v>0</c:v>
                </c:pt>
              </c:strCache>
            </c:strRef>
          </c:cat>
          <c:val>
            <c:numRef>
              <c:f>'3.Input- Contraceptive forecast'!$E$49:$J$49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Contraceptive Financing Needs: 2009-2013
By Year</a:t>
            </a:r>
          </a:p>
        </c:rich>
      </c:tx>
      <c:layout>
        <c:manualLayout>
          <c:xMode val="edge"/>
          <c:yMode val="edge"/>
          <c:x val="0.28191544074356839"/>
          <c:y val="3.5714273089601171E-2"/>
        </c:manualLayout>
      </c:layout>
      <c:overlay val="0"/>
      <c:spPr>
        <a:noFill/>
        <a:ln w="25400">
          <a:noFill/>
        </a:ln>
      </c:spPr>
    </c:title>
    <c:autoTitleDeleted val="0"/>
    <c:plotArea>
      <c:layout>
        <c:manualLayout>
          <c:layoutTarget val="inner"/>
          <c:xMode val="edge"/>
          <c:yMode val="edge"/>
          <c:x val="0.15425558624152649"/>
          <c:y val="0.23701298701298701"/>
          <c:w val="0.56383076350351058"/>
          <c:h val="0.62987012987012991"/>
        </c:manualLayout>
      </c:layout>
      <c:barChart>
        <c:barDir val="col"/>
        <c:grouping val="clustered"/>
        <c:varyColors val="0"/>
        <c:ser>
          <c:idx val="0"/>
          <c:order val="0"/>
          <c:tx>
            <c:strRef>
              <c:f>'B. Results - Summary Tables'!$A$19:$B$19</c:f>
              <c:strCache>
                <c:ptCount val="1"/>
                <c:pt idx="0">
                  <c:v>Scenario 1 0</c:v>
                </c:pt>
              </c:strCache>
            </c:strRef>
          </c:tx>
          <c:spPr>
            <a:solidFill>
              <a:srgbClr val="9999FF"/>
            </a:solidFill>
            <a:ln w="12700">
              <a:solidFill>
                <a:srgbClr val="000000"/>
              </a:solidFill>
              <a:prstDash val="solid"/>
            </a:ln>
          </c:spPr>
          <c:invertIfNegative val="0"/>
          <c:cat>
            <c:numRef>
              <c:f>'B. Results - Summary Tables'!$C$18:$G$18</c:f>
              <c:numCache>
                <c:formatCode>General</c:formatCode>
                <c:ptCount val="5"/>
                <c:pt idx="0">
                  <c:v>0</c:v>
                </c:pt>
                <c:pt idx="1">
                  <c:v>1</c:v>
                </c:pt>
                <c:pt idx="2">
                  <c:v>2</c:v>
                </c:pt>
                <c:pt idx="3">
                  <c:v>3</c:v>
                </c:pt>
                <c:pt idx="4">
                  <c:v>4</c:v>
                </c:pt>
              </c:numCache>
            </c:numRef>
          </c:cat>
          <c:val>
            <c:numRef>
              <c:f>'B. Results - Summary Tables'!$C$19:$G$19</c:f>
              <c:numCache>
                <c:formatCode>_("$"* #,##0_);_("$"* \(#,##0\);_("$"* "-"??_);_(@_)</c:formatCode>
                <c:ptCount val="5"/>
                <c:pt idx="0">
                  <c:v>0</c:v>
                </c:pt>
                <c:pt idx="1">
                  <c:v>0</c:v>
                </c:pt>
                <c:pt idx="2">
                  <c:v>0</c:v>
                </c:pt>
                <c:pt idx="3">
                  <c:v>0</c:v>
                </c:pt>
                <c:pt idx="4">
                  <c:v>0</c:v>
                </c:pt>
              </c:numCache>
            </c:numRef>
          </c:val>
        </c:ser>
        <c:ser>
          <c:idx val="1"/>
          <c:order val="1"/>
          <c:tx>
            <c:strRef>
              <c:f>'B. Results - Summary Tables'!$A$20:$B$20</c:f>
              <c:strCache>
                <c:ptCount val="1"/>
                <c:pt idx="0">
                  <c:v>Scenario 2 0</c:v>
                </c:pt>
              </c:strCache>
            </c:strRef>
          </c:tx>
          <c:spPr>
            <a:solidFill>
              <a:srgbClr val="993366"/>
            </a:solidFill>
            <a:ln w="12700">
              <a:solidFill>
                <a:srgbClr val="000000"/>
              </a:solidFill>
              <a:prstDash val="solid"/>
            </a:ln>
          </c:spPr>
          <c:invertIfNegative val="0"/>
          <c:cat>
            <c:numRef>
              <c:f>'B. Results - Summary Tables'!$C$18:$G$18</c:f>
              <c:numCache>
                <c:formatCode>General</c:formatCode>
                <c:ptCount val="5"/>
                <c:pt idx="0">
                  <c:v>0</c:v>
                </c:pt>
                <c:pt idx="1">
                  <c:v>1</c:v>
                </c:pt>
                <c:pt idx="2">
                  <c:v>2</c:v>
                </c:pt>
                <c:pt idx="3">
                  <c:v>3</c:v>
                </c:pt>
                <c:pt idx="4">
                  <c:v>4</c:v>
                </c:pt>
              </c:numCache>
            </c:numRef>
          </c:cat>
          <c:val>
            <c:numRef>
              <c:f>'B. Results - Summary Tables'!$C$20:$G$20</c:f>
              <c:numCache>
                <c:formatCode>_("$"* #,##0_);_("$"* \(#,##0\);_("$"* "-"??_);_(@_)</c:formatCode>
                <c:ptCount val="5"/>
                <c:pt idx="0">
                  <c:v>0</c:v>
                </c:pt>
                <c:pt idx="1">
                  <c:v>0</c:v>
                </c:pt>
                <c:pt idx="2">
                  <c:v>0</c:v>
                </c:pt>
                <c:pt idx="3">
                  <c:v>0</c:v>
                </c:pt>
                <c:pt idx="4">
                  <c:v>0</c:v>
                </c:pt>
              </c:numCache>
            </c:numRef>
          </c:val>
        </c:ser>
        <c:ser>
          <c:idx val="2"/>
          <c:order val="2"/>
          <c:tx>
            <c:strRef>
              <c:f>'B. Results - Summary Tables'!$A$21:$B$21</c:f>
              <c:strCache>
                <c:ptCount val="1"/>
                <c:pt idx="0">
                  <c:v>Scenario 3 0</c:v>
                </c:pt>
              </c:strCache>
            </c:strRef>
          </c:tx>
          <c:spPr>
            <a:solidFill>
              <a:srgbClr val="FFFFCC"/>
            </a:solidFill>
            <a:ln w="12700">
              <a:solidFill>
                <a:srgbClr val="000000"/>
              </a:solidFill>
              <a:prstDash val="solid"/>
            </a:ln>
          </c:spPr>
          <c:invertIfNegative val="0"/>
          <c:cat>
            <c:numRef>
              <c:f>'B. Results - Summary Tables'!$C$18:$G$18</c:f>
              <c:numCache>
                <c:formatCode>General</c:formatCode>
                <c:ptCount val="5"/>
                <c:pt idx="0">
                  <c:v>0</c:v>
                </c:pt>
                <c:pt idx="1">
                  <c:v>1</c:v>
                </c:pt>
                <c:pt idx="2">
                  <c:v>2</c:v>
                </c:pt>
                <c:pt idx="3">
                  <c:v>3</c:v>
                </c:pt>
                <c:pt idx="4">
                  <c:v>4</c:v>
                </c:pt>
              </c:numCache>
            </c:numRef>
          </c:cat>
          <c:val>
            <c:numRef>
              <c:f>'B. Results - Summary Tables'!$C$21:$G$21</c:f>
              <c:numCache>
                <c:formatCode>_("$"* #,##0_);_("$"* \(#,##0\);_("$"*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41184"/>
        <c:axId val="93342720"/>
      </c:barChart>
      <c:catAx>
        <c:axId val="9334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342720"/>
        <c:crosses val="autoZero"/>
        <c:auto val="1"/>
        <c:lblAlgn val="ctr"/>
        <c:lblOffset val="100"/>
        <c:tickLblSkip val="1"/>
        <c:tickMarkSkip val="1"/>
        <c:noMultiLvlLbl val="0"/>
      </c:catAx>
      <c:valAx>
        <c:axId val="93342720"/>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34118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74822825149750638"/>
          <c:y val="0.46103908728580645"/>
          <c:w val="0.98759042963334365"/>
          <c:h val="0.649350901844340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Contraceptive Financing Needs: 2009-2013 
By Scenario</a:t>
            </a:r>
          </a:p>
        </c:rich>
      </c:tx>
      <c:layout>
        <c:manualLayout>
          <c:xMode val="edge"/>
          <c:yMode val="edge"/>
          <c:x val="0.33802824580349561"/>
          <c:y val="2.8939057036475091E-2"/>
        </c:manualLayout>
      </c:layout>
      <c:overlay val="0"/>
      <c:spPr>
        <a:noFill/>
        <a:ln w="25400">
          <a:noFill/>
        </a:ln>
      </c:spPr>
    </c:title>
    <c:autoTitleDeleted val="0"/>
    <c:plotArea>
      <c:layout>
        <c:manualLayout>
          <c:layoutTarget val="inner"/>
          <c:xMode val="edge"/>
          <c:yMode val="edge"/>
          <c:x val="0.12253521126760564"/>
          <c:y val="0.24758842443729903"/>
          <c:w val="0.79154929577464783"/>
          <c:h val="0.54340836012861737"/>
        </c:manualLayout>
      </c:layout>
      <c:barChart>
        <c:barDir val="col"/>
        <c:grouping val="clustered"/>
        <c:varyColors val="0"/>
        <c:ser>
          <c:idx val="0"/>
          <c:order val="0"/>
          <c:tx>
            <c:strRef>
              <c:f>'B. Results - Summary Tables'!$C$18</c:f>
              <c:strCache>
                <c:ptCount val="1"/>
                <c:pt idx="0">
                  <c:v>0</c:v>
                </c:pt>
              </c:strCache>
            </c:strRef>
          </c:tx>
          <c:spPr>
            <a:solidFill>
              <a:srgbClr val="9999FF"/>
            </a:solidFill>
            <a:ln w="12700">
              <a:solidFill>
                <a:srgbClr val="000000"/>
              </a:solidFill>
              <a:prstDash val="solid"/>
            </a:ln>
          </c:spPr>
          <c:invertIfNegative val="0"/>
          <c:cat>
            <c:multiLvlStrRef>
              <c:f>'B. Results - Summary Tables'!$A$19:$B$21</c:f>
              <c:multiLvlStrCache>
                <c:ptCount val="3"/>
                <c:lvl>
                  <c:pt idx="0">
                    <c:v>0</c:v>
                  </c:pt>
                  <c:pt idx="1">
                    <c:v>0</c:v>
                  </c:pt>
                  <c:pt idx="2">
                    <c:v>0</c:v>
                  </c:pt>
                </c:lvl>
                <c:lvl>
                  <c:pt idx="0">
                    <c:v>Scenario 1</c:v>
                  </c:pt>
                  <c:pt idx="1">
                    <c:v>Scenario 2</c:v>
                  </c:pt>
                  <c:pt idx="2">
                    <c:v>Scenario 3</c:v>
                  </c:pt>
                </c:lvl>
              </c:multiLvlStrCache>
            </c:multiLvlStrRef>
          </c:cat>
          <c:val>
            <c:numRef>
              <c:f>'B. Results - Summary Tables'!$C$19:$C$21</c:f>
              <c:numCache>
                <c:formatCode>_("$"* #,##0_);_("$"* \(#,##0\);_("$"* "-"??_);_(@_)</c:formatCode>
                <c:ptCount val="3"/>
                <c:pt idx="0">
                  <c:v>0</c:v>
                </c:pt>
                <c:pt idx="1">
                  <c:v>0</c:v>
                </c:pt>
                <c:pt idx="2">
                  <c:v>0</c:v>
                </c:pt>
              </c:numCache>
            </c:numRef>
          </c:val>
        </c:ser>
        <c:ser>
          <c:idx val="1"/>
          <c:order val="1"/>
          <c:tx>
            <c:strRef>
              <c:f>'B. Results - Summary Tables'!$D$18</c:f>
              <c:strCache>
                <c:ptCount val="1"/>
                <c:pt idx="0">
                  <c:v>1</c:v>
                </c:pt>
              </c:strCache>
            </c:strRef>
          </c:tx>
          <c:spPr>
            <a:solidFill>
              <a:srgbClr val="993366"/>
            </a:solidFill>
            <a:ln w="12700">
              <a:solidFill>
                <a:srgbClr val="000000"/>
              </a:solidFill>
              <a:prstDash val="solid"/>
            </a:ln>
          </c:spPr>
          <c:invertIfNegative val="0"/>
          <c:cat>
            <c:multiLvlStrRef>
              <c:f>'B. Results - Summary Tables'!$A$19:$B$21</c:f>
              <c:multiLvlStrCache>
                <c:ptCount val="3"/>
                <c:lvl>
                  <c:pt idx="0">
                    <c:v>0</c:v>
                  </c:pt>
                  <c:pt idx="1">
                    <c:v>0</c:v>
                  </c:pt>
                  <c:pt idx="2">
                    <c:v>0</c:v>
                  </c:pt>
                </c:lvl>
                <c:lvl>
                  <c:pt idx="0">
                    <c:v>Scenario 1</c:v>
                  </c:pt>
                  <c:pt idx="1">
                    <c:v>Scenario 2</c:v>
                  </c:pt>
                  <c:pt idx="2">
                    <c:v>Scenario 3</c:v>
                  </c:pt>
                </c:lvl>
              </c:multiLvlStrCache>
            </c:multiLvlStrRef>
          </c:cat>
          <c:val>
            <c:numRef>
              <c:f>'B. Results - Summary Tables'!$D$19:$D$21</c:f>
              <c:numCache>
                <c:formatCode>_("$"* #,##0_);_("$"* \(#,##0\);_("$"* "-"??_);_(@_)</c:formatCode>
                <c:ptCount val="3"/>
                <c:pt idx="0">
                  <c:v>0</c:v>
                </c:pt>
                <c:pt idx="1">
                  <c:v>0</c:v>
                </c:pt>
                <c:pt idx="2">
                  <c:v>0</c:v>
                </c:pt>
              </c:numCache>
            </c:numRef>
          </c:val>
        </c:ser>
        <c:ser>
          <c:idx val="2"/>
          <c:order val="2"/>
          <c:tx>
            <c:strRef>
              <c:f>'B. Results - Summary Tables'!$E$18</c:f>
              <c:strCache>
                <c:ptCount val="1"/>
                <c:pt idx="0">
                  <c:v>2</c:v>
                </c:pt>
              </c:strCache>
            </c:strRef>
          </c:tx>
          <c:spPr>
            <a:solidFill>
              <a:srgbClr val="FFFFCC"/>
            </a:solidFill>
            <a:ln w="12700">
              <a:solidFill>
                <a:srgbClr val="000000"/>
              </a:solidFill>
              <a:prstDash val="solid"/>
            </a:ln>
          </c:spPr>
          <c:invertIfNegative val="0"/>
          <c:cat>
            <c:multiLvlStrRef>
              <c:f>'B. Results - Summary Tables'!$A$19:$B$21</c:f>
              <c:multiLvlStrCache>
                <c:ptCount val="3"/>
                <c:lvl>
                  <c:pt idx="0">
                    <c:v>0</c:v>
                  </c:pt>
                  <c:pt idx="1">
                    <c:v>0</c:v>
                  </c:pt>
                  <c:pt idx="2">
                    <c:v>0</c:v>
                  </c:pt>
                </c:lvl>
                <c:lvl>
                  <c:pt idx="0">
                    <c:v>Scenario 1</c:v>
                  </c:pt>
                  <c:pt idx="1">
                    <c:v>Scenario 2</c:v>
                  </c:pt>
                  <c:pt idx="2">
                    <c:v>Scenario 3</c:v>
                  </c:pt>
                </c:lvl>
              </c:multiLvlStrCache>
            </c:multiLvlStrRef>
          </c:cat>
          <c:val>
            <c:numRef>
              <c:f>'B. Results - Summary Tables'!$E$19:$E$21</c:f>
              <c:numCache>
                <c:formatCode>_("$"* #,##0_);_("$"* \(#,##0\);_("$"* "-"??_);_(@_)</c:formatCode>
                <c:ptCount val="3"/>
                <c:pt idx="0">
                  <c:v>0</c:v>
                </c:pt>
                <c:pt idx="1">
                  <c:v>0</c:v>
                </c:pt>
                <c:pt idx="2">
                  <c:v>0</c:v>
                </c:pt>
              </c:numCache>
            </c:numRef>
          </c:val>
        </c:ser>
        <c:ser>
          <c:idx val="3"/>
          <c:order val="3"/>
          <c:tx>
            <c:strRef>
              <c:f>'B. Results - Summary Tables'!$F$18</c:f>
              <c:strCache>
                <c:ptCount val="1"/>
                <c:pt idx="0">
                  <c:v>3</c:v>
                </c:pt>
              </c:strCache>
            </c:strRef>
          </c:tx>
          <c:spPr>
            <a:solidFill>
              <a:srgbClr val="CCFFFF"/>
            </a:solidFill>
            <a:ln w="12700">
              <a:solidFill>
                <a:srgbClr val="000000"/>
              </a:solidFill>
              <a:prstDash val="solid"/>
            </a:ln>
          </c:spPr>
          <c:invertIfNegative val="0"/>
          <c:cat>
            <c:multiLvlStrRef>
              <c:f>'B. Results - Summary Tables'!$A$19:$B$21</c:f>
              <c:multiLvlStrCache>
                <c:ptCount val="3"/>
                <c:lvl>
                  <c:pt idx="0">
                    <c:v>0</c:v>
                  </c:pt>
                  <c:pt idx="1">
                    <c:v>0</c:v>
                  </c:pt>
                  <c:pt idx="2">
                    <c:v>0</c:v>
                  </c:pt>
                </c:lvl>
                <c:lvl>
                  <c:pt idx="0">
                    <c:v>Scenario 1</c:v>
                  </c:pt>
                  <c:pt idx="1">
                    <c:v>Scenario 2</c:v>
                  </c:pt>
                  <c:pt idx="2">
                    <c:v>Scenario 3</c:v>
                  </c:pt>
                </c:lvl>
              </c:multiLvlStrCache>
            </c:multiLvlStrRef>
          </c:cat>
          <c:val>
            <c:numRef>
              <c:f>'B. Results - Summary Tables'!$F$19:$F$21</c:f>
              <c:numCache>
                <c:formatCode>_("$"* #,##0_);_("$"* \(#,##0\);_("$"* "-"??_);_(@_)</c:formatCode>
                <c:ptCount val="3"/>
                <c:pt idx="0">
                  <c:v>0</c:v>
                </c:pt>
                <c:pt idx="1">
                  <c:v>0</c:v>
                </c:pt>
                <c:pt idx="2">
                  <c:v>0</c:v>
                </c:pt>
              </c:numCache>
            </c:numRef>
          </c:val>
        </c:ser>
        <c:ser>
          <c:idx val="4"/>
          <c:order val="4"/>
          <c:tx>
            <c:strRef>
              <c:f>'B. Results - Summary Tables'!$G$18</c:f>
              <c:strCache>
                <c:ptCount val="1"/>
                <c:pt idx="0">
                  <c:v>4</c:v>
                </c:pt>
              </c:strCache>
            </c:strRef>
          </c:tx>
          <c:spPr>
            <a:solidFill>
              <a:srgbClr val="660066"/>
            </a:solidFill>
            <a:ln w="12700">
              <a:solidFill>
                <a:srgbClr val="000000"/>
              </a:solidFill>
              <a:prstDash val="solid"/>
            </a:ln>
          </c:spPr>
          <c:invertIfNegative val="0"/>
          <c:cat>
            <c:multiLvlStrRef>
              <c:f>'B. Results - Summary Tables'!$A$19:$B$21</c:f>
              <c:multiLvlStrCache>
                <c:ptCount val="3"/>
                <c:lvl>
                  <c:pt idx="0">
                    <c:v>0</c:v>
                  </c:pt>
                  <c:pt idx="1">
                    <c:v>0</c:v>
                  </c:pt>
                  <c:pt idx="2">
                    <c:v>0</c:v>
                  </c:pt>
                </c:lvl>
                <c:lvl>
                  <c:pt idx="0">
                    <c:v>Scenario 1</c:v>
                  </c:pt>
                  <c:pt idx="1">
                    <c:v>Scenario 2</c:v>
                  </c:pt>
                  <c:pt idx="2">
                    <c:v>Scenario 3</c:v>
                  </c:pt>
                </c:lvl>
              </c:multiLvlStrCache>
            </c:multiLvlStrRef>
          </c:cat>
          <c:val>
            <c:numRef>
              <c:f>'B. Results - Summary Tables'!$G$19:$G$21</c:f>
              <c:numCache>
                <c:formatCode>_("$"* #,##0_);_("$"* \(#,##0\);_("$"* "-"??_);_(@_)</c:formatCode>
                <c:ptCount val="3"/>
                <c:pt idx="0">
                  <c:v>0</c:v>
                </c:pt>
                <c:pt idx="1">
                  <c:v>0</c:v>
                </c:pt>
                <c:pt idx="2">
                  <c:v>0</c:v>
                </c:pt>
              </c:numCache>
            </c:numRef>
          </c:val>
        </c:ser>
        <c:dLbls>
          <c:showLegendKey val="0"/>
          <c:showVal val="0"/>
          <c:showCatName val="0"/>
          <c:showSerName val="0"/>
          <c:showPercent val="0"/>
          <c:showBubbleSize val="0"/>
        </c:dLbls>
        <c:gapWidth val="150"/>
        <c:axId val="93395200"/>
        <c:axId val="93409280"/>
      </c:barChart>
      <c:catAx>
        <c:axId val="933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409280"/>
        <c:crosses val="autoZero"/>
        <c:auto val="1"/>
        <c:lblAlgn val="ctr"/>
        <c:lblOffset val="100"/>
        <c:tickLblSkip val="1"/>
        <c:tickMarkSkip val="1"/>
        <c:noMultiLvlLbl val="0"/>
      </c:catAx>
      <c:valAx>
        <c:axId val="93409280"/>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39520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92957743131642501"/>
          <c:y val="0.36334388434003889"/>
          <c:w val="0.98873243374538233"/>
          <c:h val="0.6720255316922593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1"/>
      <c:hPercent val="5"/>
      <c:rotY val="44"/>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ser>
        <c:ser>
          <c:idx val="1"/>
          <c:order val="1"/>
          <c:spPr>
            <a:solidFill>
              <a:srgbClr val="993366"/>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shape val="box"/>
        <c:axId val="91942912"/>
        <c:axId val="91944448"/>
        <c:axId val="0"/>
      </c:bar3DChart>
      <c:catAx>
        <c:axId val="919429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91944448"/>
        <c:crosses val="autoZero"/>
        <c:auto val="1"/>
        <c:lblAlgn val="ctr"/>
        <c:lblOffset val="100"/>
        <c:tickLblSkip val="1"/>
        <c:tickMarkSkip val="1"/>
        <c:noMultiLvlLbl val="0"/>
      </c:catAx>
      <c:valAx>
        <c:axId val="91944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91942912"/>
        <c:crosses val="autoZero"/>
        <c:crossBetween val="between"/>
      </c:valAx>
      <c:dTable>
        <c:showHorzBorder val="1"/>
        <c:showVertBorder val="1"/>
        <c:showOutline val="1"/>
        <c:showKeys val="1"/>
        <c:spPr>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dTable>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2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50"/>
        <c:shape val="box"/>
        <c:axId val="92238208"/>
        <c:axId val="92239744"/>
        <c:axId val="0"/>
      </c:bar3DChart>
      <c:catAx>
        <c:axId val="92238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92239744"/>
        <c:crosses val="autoZero"/>
        <c:auto val="1"/>
        <c:lblAlgn val="ctr"/>
        <c:lblOffset val="100"/>
        <c:tickLblSkip val="1"/>
        <c:tickMarkSkip val="1"/>
        <c:noMultiLvlLbl val="0"/>
      </c:catAx>
      <c:valAx>
        <c:axId val="92239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92238208"/>
        <c:crosses val="autoZero"/>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Arial"/>
                <a:ea typeface="Arial"/>
                <a:cs typeface="Arial"/>
              </a:defRPr>
            </a:pPr>
            <a:r>
              <a:rPr lang="en-US" sz="250" b="1" i="0" u="none" strike="noStrike" baseline="0">
                <a:solidFill>
                  <a:srgbClr val="000000"/>
                </a:solidFill>
                <a:latin typeface="Arial"/>
                <a:cs typeface="Arial"/>
              </a:rPr>
              <a:t>Pill - Current Maret Share</a:t>
            </a:r>
            <a:endParaRPr lang="en-US" sz="200" b="1" i="0" u="none" strike="noStrike" baseline="0">
              <a:solidFill>
                <a:srgbClr val="000000"/>
              </a:solidFill>
              <a:latin typeface="Arial"/>
              <a:cs typeface="Arial"/>
            </a:endParaRPr>
          </a:p>
          <a:p>
            <a:pPr>
              <a:defRPr sz="200" b="0" i="0" u="none" strike="noStrike" baseline="0">
                <a:solidFill>
                  <a:srgbClr val="000000"/>
                </a:solidFill>
                <a:latin typeface="Arial"/>
                <a:ea typeface="Arial"/>
                <a:cs typeface="Arial"/>
              </a:defRPr>
            </a:pPr>
            <a:r>
              <a:rPr lang="en-US" sz="200" b="1" i="0" u="none" strike="noStrike" baseline="0">
                <a:solidFill>
                  <a:srgbClr val="000000"/>
                </a:solidFill>
                <a:latin typeface="Arial"/>
                <a:cs typeface="Arial"/>
              </a:rPr>
              <a:t>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tx>
            <c:strRef>
              <c:f>'C. Scenario1 Market Share'!$B$220</c:f>
              <c:strCache>
                <c:ptCount val="1"/>
                <c:pt idx="0">
                  <c:v>Current Market Commodity Costs</c:v>
                </c:pt>
              </c:strCache>
            </c:strRef>
          </c:tx>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numFmt formatCode="0%" sourceLinked="0"/>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multiLvlStrRef>
              <c:f>'C. Scenario1 Market Share'!$C$219:$E$219</c:f>
            </c:multiLvlStrRef>
          </c:cat>
          <c:val>
            <c:numRef>
              <c:f>'C. Scenario1 Market Share'!$C$220:$E$220</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- 2008</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Scenario1 Market Share'!$B$156</c:f>
              <c:strCache>
                <c:ptCount val="1"/>
                <c:pt idx="0">
                  <c:v>Pills</c:v>
                </c:pt>
              </c:strCache>
            </c:strRef>
          </c:tx>
          <c:invertIfNegative val="0"/>
          <c:cat>
            <c:multiLvlStrRef>
              <c:f>'C. Scenario1 Market Share'!$C$155:$E$155</c:f>
            </c:multiLvlStrRef>
          </c:cat>
          <c:val>
            <c:numRef>
              <c:f>'C. Scenario1 Market Share'!$C$156:$E$156</c:f>
            </c:numRef>
          </c:val>
        </c:ser>
        <c:ser>
          <c:idx val="1"/>
          <c:order val="1"/>
          <c:tx>
            <c:strRef>
              <c:f>'C. Scenario1 Market Share'!$B$157</c:f>
              <c:strCache>
                <c:ptCount val="1"/>
                <c:pt idx="0">
                  <c:v> Injectables </c:v>
                </c:pt>
              </c:strCache>
            </c:strRef>
          </c:tx>
          <c:invertIfNegative val="0"/>
          <c:dLbls>
            <c:spPr>
              <a:noFill/>
              <a:ln w="25400">
                <a:noFill/>
              </a:ln>
            </c:spPr>
            <c:txPr>
              <a:bodyPr/>
              <a:lstStyle/>
              <a:p>
                <a:pPr>
                  <a:defRPr sz="12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Share'!$C$155:$E$155</c:f>
            </c:multiLvlStrRef>
          </c:cat>
          <c:val>
            <c:numRef>
              <c:f>'C. Scenario1 Market Share'!$C$157:$E$157</c:f>
            </c:numRef>
          </c:val>
        </c:ser>
        <c:ser>
          <c:idx val="2"/>
          <c:order val="2"/>
          <c:tx>
            <c:strRef>
              <c:f>'C. Scenario1 Market Share'!$B$158</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Share'!$C$155:$E$155</c:f>
            </c:multiLvlStrRef>
          </c:cat>
          <c:val>
            <c:numRef>
              <c:f>'C. Scenario1 Market Share'!$C$158:$E$158</c:f>
            </c:numRef>
          </c:val>
        </c:ser>
        <c:ser>
          <c:idx val="3"/>
          <c:order val="3"/>
          <c:tx>
            <c:strRef>
              <c:f>'C. Scenario1 Market Share'!$B$159</c:f>
              <c:strCache>
                <c:ptCount val="1"/>
                <c:pt idx="0">
                  <c:v>Condoms (female)</c:v>
                </c:pt>
              </c:strCache>
            </c:strRef>
          </c:tx>
          <c:invertIfNegative val="0"/>
          <c:cat>
            <c:multiLvlStrRef>
              <c:f>'C. Scenario1 Market Share'!$C$155:$E$155</c:f>
            </c:multiLvlStrRef>
          </c:cat>
          <c:val>
            <c:numRef>
              <c:f>'C. Scenario1 Market Share'!$C$159:$E$159</c:f>
            </c:numRef>
          </c:val>
        </c:ser>
        <c:ser>
          <c:idx val="4"/>
          <c:order val="4"/>
          <c:tx>
            <c:strRef>
              <c:f>'C. Scenario1 Market Share'!$B$160</c:f>
              <c:strCache>
                <c:ptCount val="1"/>
                <c:pt idx="0">
                  <c:v>Implants</c:v>
                </c:pt>
              </c:strCache>
            </c:strRef>
          </c:tx>
          <c:spPr>
            <a:solidFill>
              <a:srgbClr val="FFFF99"/>
            </a:solidFill>
            <a:ln w="3175">
              <a:solidFill>
                <a:srgbClr val="000000"/>
              </a:solidFill>
              <a:prstDash val="solid"/>
            </a:ln>
          </c:spPr>
          <c:invertIfNegative val="0"/>
          <c:dLbls>
            <c:dLbl>
              <c:idx val="1"/>
              <c:delete val="1"/>
            </c:dLbl>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Share'!$C$155:$E$155</c:f>
            </c:multiLvlStrRef>
          </c:cat>
          <c:val>
            <c:numRef>
              <c:f>'C. Scenario1 Market Share'!$C$160:$E$160</c:f>
            </c:numRef>
          </c:val>
        </c:ser>
        <c:ser>
          <c:idx val="5"/>
          <c:order val="5"/>
          <c:tx>
            <c:strRef>
              <c:f>'C. Scenario1 Market Share'!$B$161</c:f>
              <c:strCache>
                <c:ptCount val="1"/>
                <c:pt idx="0">
                  <c:v>IUD</c:v>
                </c:pt>
              </c:strCache>
            </c:strRef>
          </c:tx>
          <c:spPr>
            <a:solidFill>
              <a:srgbClr val="CCFFCC"/>
            </a:solidFill>
            <a:ln w="3175">
              <a:solidFill>
                <a:srgbClr val="000000"/>
              </a:solidFill>
              <a:prstDash val="solid"/>
            </a:ln>
          </c:spPr>
          <c:invertIfNegative val="0"/>
          <c:dLbls>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Share'!$C$155:$E$155</c:f>
            </c:multiLvlStrRef>
          </c:cat>
          <c:val>
            <c:numRef>
              <c:f>'C. Scenario1 Market Share'!$C$161:$E$161</c:f>
            </c:numRef>
          </c:val>
        </c:ser>
        <c:dLbls>
          <c:showLegendKey val="0"/>
          <c:showVal val="0"/>
          <c:showCatName val="0"/>
          <c:showSerName val="0"/>
          <c:showPercent val="0"/>
          <c:showBubbleSize val="0"/>
        </c:dLbls>
        <c:gapWidth val="150"/>
        <c:shape val="box"/>
        <c:axId val="93845376"/>
        <c:axId val="93846912"/>
        <c:axId val="0"/>
      </c:bar3DChart>
      <c:catAx>
        <c:axId val="93845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846912"/>
        <c:crosses val="autoZero"/>
        <c:auto val="1"/>
        <c:lblAlgn val="ctr"/>
        <c:lblOffset val="100"/>
        <c:tickMarkSkip val="1"/>
        <c:noMultiLvlLbl val="0"/>
      </c:catAx>
      <c:valAx>
        <c:axId val="93846912"/>
        <c:scaling>
          <c:orientation val="minMax"/>
          <c:max val="16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384537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- 2013</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Scenario1 Market Share'!$B$184</c:f>
              <c:strCache>
                <c:ptCount val="1"/>
                <c:pt idx="0">
                  <c:v>Pills</c:v>
                </c:pt>
              </c:strCache>
            </c:strRef>
          </c:tx>
          <c:invertIfNegative val="0"/>
          <c:cat>
            <c:multiLvlStrRef>
              <c:f>'C. Scenario1 Market Share'!$C$183:$E$183</c:f>
            </c:multiLvlStrRef>
          </c:cat>
          <c:val>
            <c:numRef>
              <c:f>'C. Scenario1 Market Share'!$C$184:$E$184</c:f>
            </c:numRef>
          </c:val>
        </c:ser>
        <c:ser>
          <c:idx val="1"/>
          <c:order val="1"/>
          <c:tx>
            <c:strRef>
              <c:f>'C. Scenario1 Market Share'!$B$185</c:f>
              <c:strCache>
                <c:ptCount val="1"/>
                <c:pt idx="0">
                  <c:v> Injectables </c:v>
                </c:pt>
              </c:strCache>
            </c:strRef>
          </c:tx>
          <c:invertIfNegative val="0"/>
          <c:cat>
            <c:multiLvlStrRef>
              <c:f>'C. Scenario1 Market Share'!$C$183:$E$183</c:f>
            </c:multiLvlStrRef>
          </c:cat>
          <c:val>
            <c:numRef>
              <c:f>'C. Scenario1 Market Share'!$C$185:$E$185</c:f>
            </c:numRef>
          </c:val>
        </c:ser>
        <c:ser>
          <c:idx val="2"/>
          <c:order val="2"/>
          <c:tx>
            <c:strRef>
              <c:f>'C. Scenario1 Market Share'!$B$186</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Share'!$C$183:$E$183</c:f>
            </c:multiLvlStrRef>
          </c:cat>
          <c:val>
            <c:numRef>
              <c:f>'C. Scenario1 Market Share'!$C$186:$E$186</c:f>
            </c:numRef>
          </c:val>
        </c:ser>
        <c:ser>
          <c:idx val="3"/>
          <c:order val="3"/>
          <c:tx>
            <c:strRef>
              <c:f>'C. Scenario1 Market Share'!$B$187</c:f>
              <c:strCache>
                <c:ptCount val="1"/>
                <c:pt idx="0">
                  <c:v>Condoms (female)</c:v>
                </c:pt>
              </c:strCache>
            </c:strRef>
          </c:tx>
          <c:invertIfNegative val="0"/>
          <c:cat>
            <c:multiLvlStrRef>
              <c:f>'C. Scenario1 Market Share'!$C$183:$E$183</c:f>
            </c:multiLvlStrRef>
          </c:cat>
          <c:val>
            <c:numRef>
              <c:f>'C. Scenario1 Market Share'!$C$187:$E$187</c:f>
            </c:numRef>
          </c:val>
        </c:ser>
        <c:ser>
          <c:idx val="4"/>
          <c:order val="4"/>
          <c:tx>
            <c:strRef>
              <c:f>'C. Scenario1 Market Share'!$B$188</c:f>
              <c:strCache>
                <c:ptCount val="1"/>
                <c:pt idx="0">
                  <c:v>Implants</c:v>
                </c:pt>
              </c:strCache>
            </c:strRef>
          </c:tx>
          <c:spPr>
            <a:solidFill>
              <a:srgbClr val="FFFF99"/>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Share'!$C$183:$E$183</c:f>
            </c:multiLvlStrRef>
          </c:cat>
          <c:val>
            <c:numRef>
              <c:f>'C. Scenario1 Market Share'!$C$188:$E$188</c:f>
            </c:numRef>
          </c:val>
        </c:ser>
        <c:ser>
          <c:idx val="5"/>
          <c:order val="5"/>
          <c:tx>
            <c:strRef>
              <c:f>'C. Scenario1 Market Share'!$B$189</c:f>
              <c:strCache>
                <c:ptCount val="1"/>
                <c:pt idx="0">
                  <c:v>IUD</c:v>
                </c:pt>
              </c:strCache>
            </c:strRef>
          </c:tx>
          <c:spPr>
            <a:solidFill>
              <a:srgbClr val="CCFFCC"/>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Scenario1 Market Share'!$C$183:$E$183</c:f>
            </c:multiLvlStrRef>
          </c:cat>
          <c:val>
            <c:numRef>
              <c:f>'C. Scenario1 Market Share'!$C$189:$E$189</c:f>
            </c:numRef>
          </c:val>
        </c:ser>
        <c:dLbls>
          <c:showLegendKey val="0"/>
          <c:showVal val="0"/>
          <c:showCatName val="0"/>
          <c:showSerName val="0"/>
          <c:showPercent val="0"/>
          <c:showBubbleSize val="0"/>
        </c:dLbls>
        <c:gapWidth val="150"/>
        <c:shape val="box"/>
        <c:axId val="100011008"/>
        <c:axId val="100012800"/>
        <c:axId val="0"/>
      </c:bar3DChart>
      <c:catAx>
        <c:axId val="1000110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0012800"/>
        <c:crosses val="autoZero"/>
        <c:auto val="1"/>
        <c:lblAlgn val="ctr"/>
        <c:lblOffset val="100"/>
        <c:tickMarkSkip val="1"/>
        <c:noMultiLvlLbl val="0"/>
      </c:catAx>
      <c:valAx>
        <c:axId val="100012800"/>
        <c:scaling>
          <c:orientation val="minMax"/>
          <c:max val="23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001100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Scenario1 Market Share'!$H$184</c:f>
              <c:strCache>
                <c:ptCount val="1"/>
                <c:pt idx="0">
                  <c:v>Pills</c:v>
                </c:pt>
              </c:strCache>
            </c:strRef>
          </c:tx>
          <c:invertIfNegative val="0"/>
          <c:cat>
            <c:multiLvlStrRef>
              <c:f>'C. Scenario1 Market Share'!$I$183:$K$183</c:f>
            </c:multiLvlStrRef>
          </c:cat>
          <c:val>
            <c:numRef>
              <c:f>'C. Scenario1 Market Share'!$I$184:$K$184</c:f>
            </c:numRef>
          </c:val>
        </c:ser>
        <c:ser>
          <c:idx val="1"/>
          <c:order val="1"/>
          <c:tx>
            <c:strRef>
              <c:f>'C. Scenario1 Market Share'!$H$185</c:f>
              <c:strCache>
                <c:ptCount val="1"/>
                <c:pt idx="0">
                  <c:v> Injectables </c:v>
                </c:pt>
              </c:strCache>
            </c:strRef>
          </c:tx>
          <c:invertIfNegative val="0"/>
          <c:cat>
            <c:multiLvlStrRef>
              <c:f>'C. Scenario1 Market Share'!$I$183:$K$183</c:f>
            </c:multiLvlStrRef>
          </c:cat>
          <c:val>
            <c:numRef>
              <c:f>'C. Scenario1 Market Share'!$I$185:$K$185</c:f>
            </c:numRef>
          </c:val>
        </c:ser>
        <c:ser>
          <c:idx val="2"/>
          <c:order val="2"/>
          <c:tx>
            <c:strRef>
              <c:f>'C. Scenario1 Market Share'!$H$186</c:f>
              <c:strCache>
                <c:ptCount val="1"/>
                <c:pt idx="0">
                  <c:v>Condoms (male)</c:v>
                </c:pt>
              </c:strCache>
            </c:strRef>
          </c:tx>
          <c:invertIfNegative val="0"/>
          <c:cat>
            <c:multiLvlStrRef>
              <c:f>'C. Scenario1 Market Share'!$I$183:$K$183</c:f>
            </c:multiLvlStrRef>
          </c:cat>
          <c:val>
            <c:numRef>
              <c:f>'C. Scenario1 Market Share'!$I$186:$K$186</c:f>
            </c:numRef>
          </c:val>
        </c:ser>
        <c:ser>
          <c:idx val="3"/>
          <c:order val="3"/>
          <c:tx>
            <c:strRef>
              <c:f>'C. Scenario1 Market Share'!$H$187</c:f>
              <c:strCache>
                <c:ptCount val="1"/>
                <c:pt idx="0">
                  <c:v>Condoms (female)</c:v>
                </c:pt>
              </c:strCache>
            </c:strRef>
          </c:tx>
          <c:invertIfNegative val="0"/>
          <c:cat>
            <c:multiLvlStrRef>
              <c:f>'C. Scenario1 Market Share'!$I$183:$K$183</c:f>
            </c:multiLvlStrRef>
          </c:cat>
          <c:val>
            <c:numRef>
              <c:f>'C. Scenario1 Market Share'!$I$187:$K$187</c:f>
            </c:numRef>
          </c:val>
        </c:ser>
        <c:ser>
          <c:idx val="4"/>
          <c:order val="4"/>
          <c:tx>
            <c:strRef>
              <c:f>'C. Scenario1 Market Share'!$H$188</c:f>
              <c:strCache>
                <c:ptCount val="1"/>
                <c:pt idx="0">
                  <c:v>Implants</c:v>
                </c:pt>
              </c:strCache>
            </c:strRef>
          </c:tx>
          <c:invertIfNegative val="0"/>
          <c:cat>
            <c:multiLvlStrRef>
              <c:f>'C. Scenario1 Market Share'!$I$183:$K$183</c:f>
            </c:multiLvlStrRef>
          </c:cat>
          <c:val>
            <c:numRef>
              <c:f>'C. Scenario1 Market Share'!$I$188:$K$188</c:f>
            </c:numRef>
          </c:val>
        </c:ser>
        <c:ser>
          <c:idx val="5"/>
          <c:order val="5"/>
          <c:tx>
            <c:strRef>
              <c:f>'C. Scenario1 Market Share'!$H$189</c:f>
              <c:strCache>
                <c:ptCount val="1"/>
                <c:pt idx="0">
                  <c:v>IUD</c:v>
                </c:pt>
              </c:strCache>
            </c:strRef>
          </c:tx>
          <c:invertIfNegative val="0"/>
          <c:cat>
            <c:multiLvlStrRef>
              <c:f>'C. Scenario1 Market Share'!$I$183:$K$183</c:f>
            </c:multiLvlStrRef>
          </c:cat>
          <c:val>
            <c:numRef>
              <c:f>'C. Scenario1 Market Share'!$I$189:$K$189</c:f>
            </c:numRef>
          </c:val>
        </c:ser>
        <c:dLbls>
          <c:showLegendKey val="0"/>
          <c:showVal val="0"/>
          <c:showCatName val="0"/>
          <c:showSerName val="0"/>
          <c:showPercent val="0"/>
          <c:showBubbleSize val="0"/>
        </c:dLbls>
        <c:gapWidth val="150"/>
        <c:shape val="box"/>
        <c:axId val="100861056"/>
        <c:axId val="100862592"/>
        <c:axId val="0"/>
      </c:bar3DChart>
      <c:catAx>
        <c:axId val="100861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862592"/>
        <c:crosses val="autoZero"/>
        <c:auto val="1"/>
        <c:lblAlgn val="ctr"/>
        <c:lblOffset val="100"/>
        <c:tickMarkSkip val="1"/>
        <c:noMultiLvlLbl val="0"/>
      </c:catAx>
      <c:valAx>
        <c:axId val="100862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86105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Scenario1 Market Share'!$H$156</c:f>
              <c:strCache>
                <c:ptCount val="1"/>
                <c:pt idx="0">
                  <c:v>Pills</c:v>
                </c:pt>
              </c:strCache>
            </c:strRef>
          </c:tx>
          <c:invertIfNegative val="0"/>
          <c:cat>
            <c:multiLvlStrRef>
              <c:f>'C. Scenario1 Market Share'!$I$155:$K$155</c:f>
            </c:multiLvlStrRef>
          </c:cat>
          <c:val>
            <c:numRef>
              <c:f>'C. Scenario1 Market Share'!$I$156:$K$156</c:f>
            </c:numRef>
          </c:val>
        </c:ser>
        <c:ser>
          <c:idx val="1"/>
          <c:order val="1"/>
          <c:tx>
            <c:strRef>
              <c:f>'C. Scenario1 Market Share'!$H$157</c:f>
              <c:strCache>
                <c:ptCount val="1"/>
                <c:pt idx="0">
                  <c:v> Injectables </c:v>
                </c:pt>
              </c:strCache>
            </c:strRef>
          </c:tx>
          <c:invertIfNegative val="0"/>
          <c:cat>
            <c:multiLvlStrRef>
              <c:f>'C. Scenario1 Market Share'!$I$155:$K$155</c:f>
            </c:multiLvlStrRef>
          </c:cat>
          <c:val>
            <c:numRef>
              <c:f>'C. Scenario1 Market Share'!$I$157:$K$157</c:f>
            </c:numRef>
          </c:val>
        </c:ser>
        <c:ser>
          <c:idx val="2"/>
          <c:order val="2"/>
          <c:tx>
            <c:strRef>
              <c:f>'C. Scenario1 Market Share'!$H$158</c:f>
              <c:strCache>
                <c:ptCount val="1"/>
                <c:pt idx="0">
                  <c:v>Condoms (male)</c:v>
                </c:pt>
              </c:strCache>
            </c:strRef>
          </c:tx>
          <c:invertIfNegative val="0"/>
          <c:cat>
            <c:multiLvlStrRef>
              <c:f>'C. Scenario1 Market Share'!$I$155:$K$155</c:f>
            </c:multiLvlStrRef>
          </c:cat>
          <c:val>
            <c:numRef>
              <c:f>'C. Scenario1 Market Share'!$I$158:$K$158</c:f>
            </c:numRef>
          </c:val>
        </c:ser>
        <c:ser>
          <c:idx val="3"/>
          <c:order val="3"/>
          <c:tx>
            <c:strRef>
              <c:f>'C. Scenario1 Market Share'!$H$159</c:f>
              <c:strCache>
                <c:ptCount val="1"/>
                <c:pt idx="0">
                  <c:v>Condoms (female)</c:v>
                </c:pt>
              </c:strCache>
            </c:strRef>
          </c:tx>
          <c:invertIfNegative val="0"/>
          <c:cat>
            <c:multiLvlStrRef>
              <c:f>'C. Scenario1 Market Share'!$I$155:$K$155</c:f>
            </c:multiLvlStrRef>
          </c:cat>
          <c:val>
            <c:numRef>
              <c:f>'C. Scenario1 Market Share'!$I$159:$K$159</c:f>
            </c:numRef>
          </c:val>
        </c:ser>
        <c:ser>
          <c:idx val="4"/>
          <c:order val="4"/>
          <c:tx>
            <c:strRef>
              <c:f>'C. Scenario1 Market Share'!$H$160</c:f>
              <c:strCache>
                <c:ptCount val="1"/>
                <c:pt idx="0">
                  <c:v>Implants</c:v>
                </c:pt>
              </c:strCache>
            </c:strRef>
          </c:tx>
          <c:invertIfNegative val="0"/>
          <c:cat>
            <c:multiLvlStrRef>
              <c:f>'C. Scenario1 Market Share'!$I$155:$K$155</c:f>
            </c:multiLvlStrRef>
          </c:cat>
          <c:val>
            <c:numRef>
              <c:f>'C. Scenario1 Market Share'!$I$160:$K$160</c:f>
            </c:numRef>
          </c:val>
        </c:ser>
        <c:ser>
          <c:idx val="5"/>
          <c:order val="5"/>
          <c:tx>
            <c:strRef>
              <c:f>'C. Scenario1 Market Share'!$H$161</c:f>
              <c:strCache>
                <c:ptCount val="1"/>
                <c:pt idx="0">
                  <c:v>IUD</c:v>
                </c:pt>
              </c:strCache>
            </c:strRef>
          </c:tx>
          <c:invertIfNegative val="0"/>
          <c:cat>
            <c:multiLvlStrRef>
              <c:f>'C. Scenario1 Market Share'!$I$155:$K$155</c:f>
            </c:multiLvlStrRef>
          </c:cat>
          <c:val>
            <c:numRef>
              <c:f>'C. Scenario1 Market Share'!$I$161:$K$161</c:f>
            </c:numRef>
          </c:val>
        </c:ser>
        <c:dLbls>
          <c:showLegendKey val="0"/>
          <c:showVal val="0"/>
          <c:showCatName val="0"/>
          <c:showSerName val="0"/>
          <c:showPercent val="0"/>
          <c:showBubbleSize val="0"/>
        </c:dLbls>
        <c:gapWidth val="150"/>
        <c:shape val="box"/>
        <c:axId val="100899456"/>
        <c:axId val="100913536"/>
        <c:axId val="0"/>
      </c:bar3DChart>
      <c:catAx>
        <c:axId val="100899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913536"/>
        <c:crosses val="autoZero"/>
        <c:auto val="1"/>
        <c:lblAlgn val="ctr"/>
        <c:lblOffset val="100"/>
        <c:tickMarkSkip val="1"/>
        <c:noMultiLvlLbl val="0"/>
      </c:catAx>
      <c:valAx>
        <c:axId val="100913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089945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Current CYP Market Share</a:t>
            </a:r>
          </a:p>
        </c:rich>
      </c:tx>
      <c:layout>
        <c:manualLayout>
          <c:xMode val="edge"/>
          <c:yMode val="edge"/>
          <c:x val="0.35020242914979755"/>
          <c:y val="2.8119512458202999E-2"/>
        </c:manualLayout>
      </c:layout>
      <c:overlay val="0"/>
      <c:spPr>
        <a:noFill/>
        <a:ln w="25400">
          <a:noFill/>
        </a:ln>
      </c:spPr>
    </c:title>
    <c:autoTitleDeleted val="0"/>
    <c:view3D>
      <c:rotX val="15"/>
      <c:hPercent val="14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753036437246965"/>
          <c:y val="0.10017574692442882"/>
          <c:w val="0.61943319838056676"/>
          <c:h val="0.82952548330404219"/>
        </c:manualLayout>
      </c:layout>
      <c:bar3DChart>
        <c:barDir val="col"/>
        <c:grouping val="percentStacked"/>
        <c:varyColors val="0"/>
        <c:ser>
          <c:idx val="2"/>
          <c:order val="0"/>
          <c:tx>
            <c:strRef>
              <c:f>'C. Scenario1 Market Share'!$H$128</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Share'!$I$128:$K$128</c:f>
              <c:numCache>
                <c:formatCode>0%</c:formatCode>
                <c:ptCount val="3"/>
                <c:pt idx="0">
                  <c:v>0</c:v>
                </c:pt>
                <c:pt idx="1">
                  <c:v>0</c:v>
                </c:pt>
                <c:pt idx="2">
                  <c:v>0</c:v>
                </c:pt>
              </c:numCache>
            </c:numRef>
          </c:val>
        </c:ser>
        <c:ser>
          <c:idx val="0"/>
          <c:order val="1"/>
          <c:tx>
            <c:strRef>
              <c:f>'C. Scenario1 Market Share'!$H$129</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Share'!$I$129:$K$129</c:f>
              <c:numCache>
                <c:formatCode>0%</c:formatCode>
                <c:ptCount val="3"/>
                <c:pt idx="0">
                  <c:v>0</c:v>
                </c:pt>
                <c:pt idx="1">
                  <c:v>0</c:v>
                </c:pt>
                <c:pt idx="2">
                  <c:v>0</c:v>
                </c:pt>
              </c:numCache>
            </c:numRef>
          </c:val>
        </c:ser>
        <c:ser>
          <c:idx val="1"/>
          <c:order val="2"/>
          <c:tx>
            <c:strRef>
              <c:f>'C. Scenario1 Market Share'!$H$130</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Share'!$I$130:$K$130</c:f>
              <c:numCache>
                <c:formatCode>0%</c:formatCode>
                <c:ptCount val="3"/>
                <c:pt idx="0">
                  <c:v>0</c:v>
                </c:pt>
                <c:pt idx="1">
                  <c:v>0</c:v>
                </c:pt>
                <c:pt idx="2">
                  <c:v>0</c:v>
                </c:pt>
              </c:numCache>
            </c:numRef>
          </c:val>
        </c:ser>
        <c:ser>
          <c:idx val="3"/>
          <c:order val="3"/>
          <c:tx>
            <c:strRef>
              <c:f>'C. Scenario1 Market Share'!$H$131</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Share'!$I$131:$K$131</c:f>
              <c:numCache>
                <c:formatCode>0%</c:formatCode>
                <c:ptCount val="3"/>
                <c:pt idx="0">
                  <c:v>0</c:v>
                </c:pt>
                <c:pt idx="1">
                  <c:v>0</c:v>
                </c:pt>
                <c:pt idx="2">
                  <c:v>0</c:v>
                </c:pt>
              </c:numCache>
            </c:numRef>
          </c:val>
        </c:ser>
        <c:ser>
          <c:idx val="4"/>
          <c:order val="4"/>
          <c:tx>
            <c:strRef>
              <c:f>'C. Scenario1 Market Share'!$H$132</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Share'!$I$132:$K$132</c:f>
              <c:numCache>
                <c:formatCode>0%</c:formatCode>
                <c:ptCount val="3"/>
                <c:pt idx="0">
                  <c:v>0</c:v>
                </c:pt>
                <c:pt idx="1">
                  <c:v>0</c:v>
                </c:pt>
                <c:pt idx="2">
                  <c:v>0</c:v>
                </c:pt>
              </c:numCache>
            </c:numRef>
          </c:val>
        </c:ser>
        <c:ser>
          <c:idx val="5"/>
          <c:order val="5"/>
          <c:tx>
            <c:strRef>
              <c:f>'C. Scenario1 Market Share'!$H$133</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Share'!$I$127:$K$127</c:f>
              <c:strCache>
                <c:ptCount val="3"/>
                <c:pt idx="0">
                  <c:v>Public</c:v>
                </c:pt>
                <c:pt idx="1">
                  <c:v>Private Non Profit</c:v>
                </c:pt>
                <c:pt idx="2">
                  <c:v>Commercial</c:v>
                </c:pt>
              </c:strCache>
            </c:strRef>
          </c:cat>
          <c:val>
            <c:numRef>
              <c:f>'C. Scenario1 Market Share'!$I$133:$K$133</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0772480"/>
        <c:axId val="100671872"/>
        <c:axId val="0"/>
      </c:bar3DChart>
      <c:catAx>
        <c:axId val="1007724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671872"/>
        <c:crosses val="autoZero"/>
        <c:auto val="1"/>
        <c:lblAlgn val="ctr"/>
        <c:lblOffset val="100"/>
        <c:tickLblSkip val="1"/>
        <c:tickMarkSkip val="1"/>
        <c:noMultiLvlLbl val="0"/>
      </c:catAx>
      <c:valAx>
        <c:axId val="100671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772480"/>
        <c:crosses val="autoZero"/>
        <c:crossBetween val="between"/>
      </c:valAx>
      <c:spPr>
        <a:noFill/>
        <a:ln w="25400">
          <a:noFill/>
        </a:ln>
      </c:spPr>
    </c:plotArea>
    <c:legend>
      <c:legendPos val="r"/>
      <c:layout>
        <c:manualLayout>
          <c:xMode val="edge"/>
          <c:yMode val="edge"/>
          <c:wMode val="edge"/>
          <c:hMode val="edge"/>
          <c:x val="0.76923076923076927"/>
          <c:y val="0.43760975083594006"/>
          <c:w val="0.9838056680161944"/>
          <c:h val="0.6397186926976593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Adjusted CYP Market Share</a:t>
            </a:r>
          </a:p>
        </c:rich>
      </c:tx>
      <c:layout>
        <c:manualLayout>
          <c:xMode val="edge"/>
          <c:yMode val="edge"/>
          <c:x val="0.34833691243140064"/>
          <c:y val="2.8070220730605396E-2"/>
        </c:manualLayout>
      </c:layout>
      <c:overlay val="0"/>
      <c:spPr>
        <a:noFill/>
        <a:ln w="25400">
          <a:noFill/>
        </a:ln>
      </c:spPr>
    </c:title>
    <c:autoTitleDeleted val="0"/>
    <c:view3D>
      <c:rotX val="15"/>
      <c:hPercent val="13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328778903936545"/>
          <c:y val="0.10000017132704792"/>
          <c:w val="0.63209453745579425"/>
          <c:h val="0.82982598311743272"/>
        </c:manualLayout>
      </c:layout>
      <c:bar3DChart>
        <c:barDir val="col"/>
        <c:grouping val="percentStacked"/>
        <c:varyColors val="0"/>
        <c:ser>
          <c:idx val="2"/>
          <c:order val="0"/>
          <c:tx>
            <c:strRef>
              <c:f>'C. Scenario1 Market Share'!$H$142</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Share'!$I$142:$K$142</c:f>
              <c:numCache>
                <c:formatCode>0%</c:formatCode>
                <c:ptCount val="3"/>
                <c:pt idx="0">
                  <c:v>0</c:v>
                </c:pt>
                <c:pt idx="1">
                  <c:v>0</c:v>
                </c:pt>
                <c:pt idx="2">
                  <c:v>0</c:v>
                </c:pt>
              </c:numCache>
            </c:numRef>
          </c:val>
        </c:ser>
        <c:ser>
          <c:idx val="0"/>
          <c:order val="1"/>
          <c:tx>
            <c:strRef>
              <c:f>'C. Scenario1 Market Share'!$H$143</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Share'!$I$143:$K$143</c:f>
              <c:numCache>
                <c:formatCode>0%</c:formatCode>
                <c:ptCount val="3"/>
                <c:pt idx="0">
                  <c:v>0</c:v>
                </c:pt>
                <c:pt idx="1">
                  <c:v>0</c:v>
                </c:pt>
                <c:pt idx="2">
                  <c:v>0</c:v>
                </c:pt>
              </c:numCache>
            </c:numRef>
          </c:val>
        </c:ser>
        <c:ser>
          <c:idx val="1"/>
          <c:order val="2"/>
          <c:tx>
            <c:strRef>
              <c:f>'C. Scenario1 Market Share'!$H$144</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Share'!$I$144:$K$144</c:f>
              <c:numCache>
                <c:formatCode>0%</c:formatCode>
                <c:ptCount val="3"/>
                <c:pt idx="0">
                  <c:v>0</c:v>
                </c:pt>
                <c:pt idx="1">
                  <c:v>0</c:v>
                </c:pt>
                <c:pt idx="2">
                  <c:v>0</c:v>
                </c:pt>
              </c:numCache>
            </c:numRef>
          </c:val>
        </c:ser>
        <c:ser>
          <c:idx val="3"/>
          <c:order val="3"/>
          <c:tx>
            <c:strRef>
              <c:f>'C. Scenario1 Market Share'!$H$145</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Share'!$I$145:$K$145</c:f>
              <c:numCache>
                <c:formatCode>0%</c:formatCode>
                <c:ptCount val="3"/>
                <c:pt idx="0">
                  <c:v>0</c:v>
                </c:pt>
                <c:pt idx="1">
                  <c:v>0</c:v>
                </c:pt>
                <c:pt idx="2">
                  <c:v>0</c:v>
                </c:pt>
              </c:numCache>
            </c:numRef>
          </c:val>
        </c:ser>
        <c:ser>
          <c:idx val="4"/>
          <c:order val="4"/>
          <c:tx>
            <c:strRef>
              <c:f>'C. Scenario1 Market Share'!$H$146</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Share'!$I$146:$K$146</c:f>
              <c:numCache>
                <c:formatCode>0%</c:formatCode>
                <c:ptCount val="3"/>
                <c:pt idx="0">
                  <c:v>0</c:v>
                </c:pt>
                <c:pt idx="1">
                  <c:v>0</c:v>
                </c:pt>
                <c:pt idx="2">
                  <c:v>0</c:v>
                </c:pt>
              </c:numCache>
            </c:numRef>
          </c:val>
        </c:ser>
        <c:ser>
          <c:idx val="5"/>
          <c:order val="5"/>
          <c:tx>
            <c:strRef>
              <c:f>'C. Scenario1 Market Share'!$H$147</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Scenario1 Market Share'!$I$141:$K$141</c:f>
              <c:strCache>
                <c:ptCount val="3"/>
                <c:pt idx="0">
                  <c:v>Public</c:v>
                </c:pt>
                <c:pt idx="1">
                  <c:v>Private Non Profit</c:v>
                </c:pt>
                <c:pt idx="2">
                  <c:v>Commercial</c:v>
                </c:pt>
              </c:strCache>
            </c:strRef>
          </c:cat>
          <c:val>
            <c:numRef>
              <c:f>'C. Scenario1 Market Share'!$I$147:$K$147</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0801536"/>
        <c:axId val="100823808"/>
        <c:axId val="0"/>
      </c:bar3DChart>
      <c:catAx>
        <c:axId val="100801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823808"/>
        <c:crosses val="autoZero"/>
        <c:auto val="1"/>
        <c:lblAlgn val="ctr"/>
        <c:lblOffset val="100"/>
        <c:tickLblSkip val="1"/>
        <c:tickMarkSkip val="1"/>
        <c:noMultiLvlLbl val="0"/>
      </c:catAx>
      <c:valAx>
        <c:axId val="100823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801536"/>
        <c:crosses val="autoZero"/>
        <c:crossBetween val="between"/>
      </c:valAx>
      <c:spPr>
        <a:noFill/>
        <a:ln w="25400">
          <a:noFill/>
        </a:ln>
      </c:spPr>
    </c:plotArea>
    <c:legend>
      <c:legendPos val="r"/>
      <c:layout>
        <c:manualLayout>
          <c:xMode val="edge"/>
          <c:yMode val="edge"/>
          <c:wMode val="edge"/>
          <c:hMode val="edge"/>
          <c:x val="0.77690892534537082"/>
          <c:y val="0.43859730648423045"/>
          <c:w val="0.98434546331059269"/>
          <c:h val="0.6403519642011962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Pills - Potential Market Share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cat>
            <c:multiLvlStrRef>
              <c:f>'C. Scenario1 Market Share'!$C$219:$E$219</c:f>
            </c:multiLvlStrRef>
          </c:cat>
          <c:val>
            <c:numRef>
              <c:f>'C. Scenario1 Market Share'!$C$221:$E$221</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1"/>
      <c:hPercent val="5"/>
      <c:rotY val="44"/>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ser>
        <c:ser>
          <c:idx val="1"/>
          <c:order val="1"/>
          <c:spPr>
            <a:solidFill>
              <a:srgbClr val="993366"/>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shape val="box"/>
        <c:axId val="106551552"/>
        <c:axId val="106557440"/>
        <c:axId val="0"/>
      </c:bar3DChart>
      <c:catAx>
        <c:axId val="1065515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6557440"/>
        <c:crosses val="autoZero"/>
        <c:auto val="1"/>
        <c:lblAlgn val="ctr"/>
        <c:lblOffset val="100"/>
        <c:tickLblSkip val="1"/>
        <c:tickMarkSkip val="1"/>
        <c:noMultiLvlLbl val="0"/>
      </c:catAx>
      <c:valAx>
        <c:axId val="106557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6551552"/>
        <c:crosses val="autoZero"/>
        <c:crossBetween val="between"/>
      </c:valAx>
      <c:dTable>
        <c:showHorzBorder val="1"/>
        <c:showVertBorder val="1"/>
        <c:showOutline val="1"/>
        <c:showKeys val="1"/>
        <c:spPr>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dTable>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2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50"/>
        <c:shape val="box"/>
        <c:axId val="100563968"/>
        <c:axId val="100573952"/>
        <c:axId val="0"/>
      </c:bar3DChart>
      <c:catAx>
        <c:axId val="100563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0573952"/>
        <c:crosses val="autoZero"/>
        <c:auto val="1"/>
        <c:lblAlgn val="ctr"/>
        <c:lblOffset val="100"/>
        <c:tickLblSkip val="1"/>
        <c:tickMarkSkip val="1"/>
        <c:noMultiLvlLbl val="0"/>
      </c:catAx>
      <c:valAx>
        <c:axId val="100573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0563968"/>
        <c:crosses val="autoZero"/>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Arial"/>
                <a:ea typeface="Arial"/>
                <a:cs typeface="Arial"/>
              </a:defRPr>
            </a:pPr>
            <a:r>
              <a:rPr lang="en-US" sz="250" b="1" i="0" u="none" strike="noStrike" baseline="0">
                <a:solidFill>
                  <a:srgbClr val="000000"/>
                </a:solidFill>
                <a:latin typeface="Arial"/>
                <a:cs typeface="Arial"/>
              </a:rPr>
              <a:t>Pill - Current Maret Share</a:t>
            </a:r>
            <a:endParaRPr lang="en-US" sz="200" b="1" i="0" u="none" strike="noStrike" baseline="0">
              <a:solidFill>
                <a:srgbClr val="000000"/>
              </a:solidFill>
              <a:latin typeface="Arial"/>
              <a:cs typeface="Arial"/>
            </a:endParaRPr>
          </a:p>
          <a:p>
            <a:pPr>
              <a:defRPr sz="200" b="0" i="0" u="none" strike="noStrike" baseline="0">
                <a:solidFill>
                  <a:srgbClr val="000000"/>
                </a:solidFill>
                <a:latin typeface="Arial"/>
                <a:ea typeface="Arial"/>
                <a:cs typeface="Arial"/>
              </a:defRPr>
            </a:pPr>
            <a:r>
              <a:rPr lang="en-US" sz="200" b="1" i="0" u="none" strike="noStrike" baseline="0">
                <a:solidFill>
                  <a:srgbClr val="000000"/>
                </a:solidFill>
                <a:latin typeface="Arial"/>
                <a:cs typeface="Arial"/>
              </a:rPr>
              <a:t>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tx>
            <c:strRef>
              <c:f>'C. Scenario2 Market Share'!$B$220</c:f>
              <c:strCache>
                <c:ptCount val="1"/>
                <c:pt idx="0">
                  <c:v>Current Market Commodity Costs</c:v>
                </c:pt>
              </c:strCache>
            </c:strRef>
          </c:tx>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numFmt formatCode="0%" sourceLinked="0"/>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multiLvlStrRef>
              <c:f>'C. Scenario2 Market Share'!$C$219:$E$219</c:f>
            </c:multiLvlStrRef>
          </c:cat>
          <c:val>
            <c:numRef>
              <c:f>'C. Scenario2 Market Share'!$C$220:$E$220</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- 2008</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Scenario2 Market Share'!$B$156</c:f>
              <c:strCache>
                <c:ptCount val="1"/>
                <c:pt idx="0">
                  <c:v>Pills</c:v>
                </c:pt>
              </c:strCache>
            </c:strRef>
          </c:tx>
          <c:invertIfNegative val="0"/>
          <c:cat>
            <c:multiLvlStrRef>
              <c:f>'C. Scenario2 Market Share'!$C$155:$E$155</c:f>
            </c:multiLvlStrRef>
          </c:cat>
          <c:val>
            <c:numRef>
              <c:f>'C. Scenario2 Market Share'!$C$156:$E$156</c:f>
            </c:numRef>
          </c:val>
        </c:ser>
        <c:ser>
          <c:idx val="1"/>
          <c:order val="1"/>
          <c:tx>
            <c:strRef>
              <c:f>'C. Scenario2 Market Share'!$B$157</c:f>
              <c:strCache>
                <c:ptCount val="1"/>
                <c:pt idx="0">
                  <c:v> Injectables </c:v>
                </c:pt>
              </c:strCache>
            </c:strRef>
          </c:tx>
          <c:invertIfNegative val="0"/>
          <c:dLbls>
            <c:spPr>
              <a:noFill/>
              <a:ln w="25400">
                <a:noFill/>
              </a:ln>
            </c:spPr>
            <c:txPr>
              <a:bodyPr/>
              <a:lstStyle/>
              <a:p>
                <a:pPr>
                  <a:defRPr sz="12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Share'!$C$155:$E$155</c:f>
            </c:multiLvlStrRef>
          </c:cat>
          <c:val>
            <c:numRef>
              <c:f>'C. Scenario2 Market Share'!$C$157:$E$157</c:f>
            </c:numRef>
          </c:val>
        </c:ser>
        <c:ser>
          <c:idx val="2"/>
          <c:order val="2"/>
          <c:tx>
            <c:strRef>
              <c:f>'C. Scenario2 Market Share'!$B$158</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Share'!$C$155:$E$155</c:f>
            </c:multiLvlStrRef>
          </c:cat>
          <c:val>
            <c:numRef>
              <c:f>'C. Scenario2 Market Share'!$C$158:$E$158</c:f>
            </c:numRef>
          </c:val>
        </c:ser>
        <c:ser>
          <c:idx val="3"/>
          <c:order val="3"/>
          <c:tx>
            <c:strRef>
              <c:f>'C. Scenario2 Market Share'!$B$159</c:f>
              <c:strCache>
                <c:ptCount val="1"/>
                <c:pt idx="0">
                  <c:v>Condoms (female)</c:v>
                </c:pt>
              </c:strCache>
            </c:strRef>
          </c:tx>
          <c:invertIfNegative val="0"/>
          <c:cat>
            <c:multiLvlStrRef>
              <c:f>'C. Scenario2 Market Share'!$C$155:$E$155</c:f>
            </c:multiLvlStrRef>
          </c:cat>
          <c:val>
            <c:numRef>
              <c:f>'C. Scenario2 Market Share'!$C$159:$E$159</c:f>
            </c:numRef>
          </c:val>
        </c:ser>
        <c:ser>
          <c:idx val="4"/>
          <c:order val="4"/>
          <c:tx>
            <c:strRef>
              <c:f>'C. Scenario2 Market Share'!$B$160</c:f>
              <c:strCache>
                <c:ptCount val="1"/>
                <c:pt idx="0">
                  <c:v>Implants</c:v>
                </c:pt>
              </c:strCache>
            </c:strRef>
          </c:tx>
          <c:spPr>
            <a:solidFill>
              <a:srgbClr val="FFFF99"/>
            </a:solidFill>
            <a:ln w="3175">
              <a:solidFill>
                <a:srgbClr val="000000"/>
              </a:solidFill>
              <a:prstDash val="solid"/>
            </a:ln>
          </c:spPr>
          <c:invertIfNegative val="0"/>
          <c:dLbls>
            <c:dLbl>
              <c:idx val="1"/>
              <c:delete val="1"/>
            </c:dLbl>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Share'!$C$155:$E$155</c:f>
            </c:multiLvlStrRef>
          </c:cat>
          <c:val>
            <c:numRef>
              <c:f>'C. Scenario2 Market Share'!$C$160:$E$160</c:f>
            </c:numRef>
          </c:val>
        </c:ser>
        <c:ser>
          <c:idx val="5"/>
          <c:order val="5"/>
          <c:tx>
            <c:strRef>
              <c:f>'C. Scenario2 Market Share'!$B$161</c:f>
              <c:strCache>
                <c:ptCount val="1"/>
                <c:pt idx="0">
                  <c:v>IUD</c:v>
                </c:pt>
              </c:strCache>
            </c:strRef>
          </c:tx>
          <c:spPr>
            <a:solidFill>
              <a:srgbClr val="CCFFCC"/>
            </a:solidFill>
            <a:ln w="3175">
              <a:solidFill>
                <a:srgbClr val="000000"/>
              </a:solidFill>
              <a:prstDash val="solid"/>
            </a:ln>
          </c:spPr>
          <c:invertIfNegative val="0"/>
          <c:dLbls>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Share'!$C$155:$E$155</c:f>
            </c:multiLvlStrRef>
          </c:cat>
          <c:val>
            <c:numRef>
              <c:f>'C. Scenario2 Market Share'!$C$161:$E$161</c:f>
            </c:numRef>
          </c:val>
        </c:ser>
        <c:dLbls>
          <c:showLegendKey val="0"/>
          <c:showVal val="0"/>
          <c:showCatName val="0"/>
          <c:showSerName val="0"/>
          <c:showPercent val="0"/>
          <c:showBubbleSize val="0"/>
        </c:dLbls>
        <c:gapWidth val="150"/>
        <c:shape val="box"/>
        <c:axId val="108212992"/>
        <c:axId val="108214528"/>
        <c:axId val="0"/>
      </c:bar3DChart>
      <c:catAx>
        <c:axId val="1082129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214528"/>
        <c:crosses val="autoZero"/>
        <c:auto val="1"/>
        <c:lblAlgn val="ctr"/>
        <c:lblOffset val="100"/>
        <c:tickMarkSkip val="1"/>
        <c:noMultiLvlLbl val="0"/>
      </c:catAx>
      <c:valAx>
        <c:axId val="108214528"/>
        <c:scaling>
          <c:orientation val="minMax"/>
          <c:max val="16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21299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- 2013</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Scenario2 Market Share'!$B$184</c:f>
              <c:strCache>
                <c:ptCount val="1"/>
                <c:pt idx="0">
                  <c:v>Pills</c:v>
                </c:pt>
              </c:strCache>
            </c:strRef>
          </c:tx>
          <c:invertIfNegative val="0"/>
          <c:cat>
            <c:multiLvlStrRef>
              <c:f>'C. Scenario2 Market Share'!$C$183:$E$183</c:f>
            </c:multiLvlStrRef>
          </c:cat>
          <c:val>
            <c:numRef>
              <c:f>'C. Scenario2 Market Share'!$C$184:$E$184</c:f>
            </c:numRef>
          </c:val>
        </c:ser>
        <c:ser>
          <c:idx val="1"/>
          <c:order val="1"/>
          <c:tx>
            <c:strRef>
              <c:f>'C. Scenario2 Market Share'!$B$185</c:f>
              <c:strCache>
                <c:ptCount val="1"/>
                <c:pt idx="0">
                  <c:v> Injectables </c:v>
                </c:pt>
              </c:strCache>
            </c:strRef>
          </c:tx>
          <c:invertIfNegative val="0"/>
          <c:cat>
            <c:multiLvlStrRef>
              <c:f>'C. Scenario2 Market Share'!$C$183:$E$183</c:f>
            </c:multiLvlStrRef>
          </c:cat>
          <c:val>
            <c:numRef>
              <c:f>'C. Scenario2 Market Share'!$C$185:$E$185</c:f>
            </c:numRef>
          </c:val>
        </c:ser>
        <c:ser>
          <c:idx val="2"/>
          <c:order val="2"/>
          <c:tx>
            <c:strRef>
              <c:f>'C. Scenario2 Market Share'!$B$186</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Share'!$C$183:$E$183</c:f>
            </c:multiLvlStrRef>
          </c:cat>
          <c:val>
            <c:numRef>
              <c:f>'C. Scenario2 Market Share'!$C$186:$E$186</c:f>
            </c:numRef>
          </c:val>
        </c:ser>
        <c:ser>
          <c:idx val="3"/>
          <c:order val="3"/>
          <c:tx>
            <c:strRef>
              <c:f>'C. Scenario2 Market Share'!$B$187</c:f>
              <c:strCache>
                <c:ptCount val="1"/>
                <c:pt idx="0">
                  <c:v>Condoms (female)</c:v>
                </c:pt>
              </c:strCache>
            </c:strRef>
          </c:tx>
          <c:invertIfNegative val="0"/>
          <c:cat>
            <c:multiLvlStrRef>
              <c:f>'C. Scenario2 Market Share'!$C$183:$E$183</c:f>
            </c:multiLvlStrRef>
          </c:cat>
          <c:val>
            <c:numRef>
              <c:f>'C. Scenario2 Market Share'!$C$187:$E$187</c:f>
            </c:numRef>
          </c:val>
        </c:ser>
        <c:ser>
          <c:idx val="4"/>
          <c:order val="4"/>
          <c:tx>
            <c:strRef>
              <c:f>'C. Scenario2 Market Share'!$B$188</c:f>
              <c:strCache>
                <c:ptCount val="1"/>
                <c:pt idx="0">
                  <c:v>Implants</c:v>
                </c:pt>
              </c:strCache>
            </c:strRef>
          </c:tx>
          <c:spPr>
            <a:solidFill>
              <a:srgbClr val="FFFF99"/>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Share'!$C$183:$E$183</c:f>
            </c:multiLvlStrRef>
          </c:cat>
          <c:val>
            <c:numRef>
              <c:f>'C. Scenario2 Market Share'!$C$188:$E$188</c:f>
            </c:numRef>
          </c:val>
        </c:ser>
        <c:ser>
          <c:idx val="5"/>
          <c:order val="5"/>
          <c:tx>
            <c:strRef>
              <c:f>'C. Scenario2 Market Share'!$B$189</c:f>
              <c:strCache>
                <c:ptCount val="1"/>
                <c:pt idx="0">
                  <c:v>IUD</c:v>
                </c:pt>
              </c:strCache>
            </c:strRef>
          </c:tx>
          <c:spPr>
            <a:solidFill>
              <a:srgbClr val="CCFFCC"/>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Scenario2 Market Share'!$C$183:$E$183</c:f>
            </c:multiLvlStrRef>
          </c:cat>
          <c:val>
            <c:numRef>
              <c:f>'C. Scenario2 Market Share'!$C$189:$E$189</c:f>
            </c:numRef>
          </c:val>
        </c:ser>
        <c:dLbls>
          <c:showLegendKey val="0"/>
          <c:showVal val="0"/>
          <c:showCatName val="0"/>
          <c:showSerName val="0"/>
          <c:showPercent val="0"/>
          <c:showBubbleSize val="0"/>
        </c:dLbls>
        <c:gapWidth val="150"/>
        <c:shape val="box"/>
        <c:axId val="108032000"/>
        <c:axId val="108033536"/>
        <c:axId val="0"/>
      </c:bar3DChart>
      <c:catAx>
        <c:axId val="108032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8033536"/>
        <c:crosses val="autoZero"/>
        <c:auto val="1"/>
        <c:lblAlgn val="ctr"/>
        <c:lblOffset val="100"/>
        <c:tickMarkSkip val="1"/>
        <c:noMultiLvlLbl val="0"/>
      </c:catAx>
      <c:valAx>
        <c:axId val="108033536"/>
        <c:scaling>
          <c:orientation val="minMax"/>
          <c:max val="23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80320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Scenario2 Market Share'!$H$184</c:f>
              <c:strCache>
                <c:ptCount val="1"/>
                <c:pt idx="0">
                  <c:v>Pills</c:v>
                </c:pt>
              </c:strCache>
            </c:strRef>
          </c:tx>
          <c:invertIfNegative val="0"/>
          <c:cat>
            <c:multiLvlStrRef>
              <c:f>'C. Scenario2 Market Share'!$I$183:$K$183</c:f>
            </c:multiLvlStrRef>
          </c:cat>
          <c:val>
            <c:numRef>
              <c:f>'C. Scenario2 Market Share'!$I$184:$K$184</c:f>
            </c:numRef>
          </c:val>
        </c:ser>
        <c:ser>
          <c:idx val="1"/>
          <c:order val="1"/>
          <c:tx>
            <c:strRef>
              <c:f>'C. Scenario2 Market Share'!$H$185</c:f>
              <c:strCache>
                <c:ptCount val="1"/>
                <c:pt idx="0">
                  <c:v> Injectables </c:v>
                </c:pt>
              </c:strCache>
            </c:strRef>
          </c:tx>
          <c:invertIfNegative val="0"/>
          <c:cat>
            <c:multiLvlStrRef>
              <c:f>'C. Scenario2 Market Share'!$I$183:$K$183</c:f>
            </c:multiLvlStrRef>
          </c:cat>
          <c:val>
            <c:numRef>
              <c:f>'C. Scenario2 Market Share'!$I$185:$K$185</c:f>
            </c:numRef>
          </c:val>
        </c:ser>
        <c:ser>
          <c:idx val="2"/>
          <c:order val="2"/>
          <c:tx>
            <c:strRef>
              <c:f>'C. Scenario2 Market Share'!$H$186</c:f>
              <c:strCache>
                <c:ptCount val="1"/>
                <c:pt idx="0">
                  <c:v>Condoms (male)</c:v>
                </c:pt>
              </c:strCache>
            </c:strRef>
          </c:tx>
          <c:invertIfNegative val="0"/>
          <c:cat>
            <c:multiLvlStrRef>
              <c:f>'C. Scenario2 Market Share'!$I$183:$K$183</c:f>
            </c:multiLvlStrRef>
          </c:cat>
          <c:val>
            <c:numRef>
              <c:f>'C. Scenario2 Market Share'!$I$186:$K$186</c:f>
            </c:numRef>
          </c:val>
        </c:ser>
        <c:ser>
          <c:idx val="3"/>
          <c:order val="3"/>
          <c:tx>
            <c:strRef>
              <c:f>'C. Scenario2 Market Share'!$H$187</c:f>
              <c:strCache>
                <c:ptCount val="1"/>
                <c:pt idx="0">
                  <c:v>Condoms (female)</c:v>
                </c:pt>
              </c:strCache>
            </c:strRef>
          </c:tx>
          <c:invertIfNegative val="0"/>
          <c:cat>
            <c:multiLvlStrRef>
              <c:f>'C. Scenario2 Market Share'!$I$183:$K$183</c:f>
            </c:multiLvlStrRef>
          </c:cat>
          <c:val>
            <c:numRef>
              <c:f>'C. Scenario2 Market Share'!$I$187:$K$187</c:f>
            </c:numRef>
          </c:val>
        </c:ser>
        <c:ser>
          <c:idx val="4"/>
          <c:order val="4"/>
          <c:tx>
            <c:strRef>
              <c:f>'C. Scenario2 Market Share'!$H$188</c:f>
              <c:strCache>
                <c:ptCount val="1"/>
                <c:pt idx="0">
                  <c:v>Implants</c:v>
                </c:pt>
              </c:strCache>
            </c:strRef>
          </c:tx>
          <c:invertIfNegative val="0"/>
          <c:cat>
            <c:multiLvlStrRef>
              <c:f>'C. Scenario2 Market Share'!$I$183:$K$183</c:f>
            </c:multiLvlStrRef>
          </c:cat>
          <c:val>
            <c:numRef>
              <c:f>'C. Scenario2 Market Share'!$I$188:$K$188</c:f>
            </c:numRef>
          </c:val>
        </c:ser>
        <c:ser>
          <c:idx val="5"/>
          <c:order val="5"/>
          <c:tx>
            <c:strRef>
              <c:f>'C. Scenario2 Market Share'!$H$189</c:f>
              <c:strCache>
                <c:ptCount val="1"/>
                <c:pt idx="0">
                  <c:v>IUD</c:v>
                </c:pt>
              </c:strCache>
            </c:strRef>
          </c:tx>
          <c:invertIfNegative val="0"/>
          <c:cat>
            <c:multiLvlStrRef>
              <c:f>'C. Scenario2 Market Share'!$I$183:$K$183</c:f>
            </c:multiLvlStrRef>
          </c:cat>
          <c:val>
            <c:numRef>
              <c:f>'C. Scenario2 Market Share'!$I$189:$K$189</c:f>
            </c:numRef>
          </c:val>
        </c:ser>
        <c:dLbls>
          <c:showLegendKey val="0"/>
          <c:showVal val="0"/>
          <c:showCatName val="0"/>
          <c:showSerName val="0"/>
          <c:showPercent val="0"/>
          <c:showBubbleSize val="0"/>
        </c:dLbls>
        <c:gapWidth val="150"/>
        <c:shape val="box"/>
        <c:axId val="108087168"/>
        <c:axId val="108088704"/>
        <c:axId val="0"/>
      </c:bar3DChart>
      <c:catAx>
        <c:axId val="1080871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088704"/>
        <c:crosses val="autoZero"/>
        <c:auto val="1"/>
        <c:lblAlgn val="ctr"/>
        <c:lblOffset val="100"/>
        <c:tickMarkSkip val="1"/>
        <c:noMultiLvlLbl val="0"/>
      </c:catAx>
      <c:valAx>
        <c:axId val="1080887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08716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Scenario2 Market Share'!$H$156</c:f>
              <c:strCache>
                <c:ptCount val="1"/>
                <c:pt idx="0">
                  <c:v>Pills</c:v>
                </c:pt>
              </c:strCache>
            </c:strRef>
          </c:tx>
          <c:invertIfNegative val="0"/>
          <c:cat>
            <c:multiLvlStrRef>
              <c:f>'C. Scenario2 Market Share'!$I$155:$K$155</c:f>
            </c:multiLvlStrRef>
          </c:cat>
          <c:val>
            <c:numRef>
              <c:f>'C. Scenario2 Market Share'!$I$156:$K$156</c:f>
            </c:numRef>
          </c:val>
        </c:ser>
        <c:ser>
          <c:idx val="1"/>
          <c:order val="1"/>
          <c:tx>
            <c:strRef>
              <c:f>'C. Scenario2 Market Share'!$H$157</c:f>
              <c:strCache>
                <c:ptCount val="1"/>
                <c:pt idx="0">
                  <c:v> Injectables </c:v>
                </c:pt>
              </c:strCache>
            </c:strRef>
          </c:tx>
          <c:invertIfNegative val="0"/>
          <c:cat>
            <c:multiLvlStrRef>
              <c:f>'C. Scenario2 Market Share'!$I$155:$K$155</c:f>
            </c:multiLvlStrRef>
          </c:cat>
          <c:val>
            <c:numRef>
              <c:f>'C. Scenario2 Market Share'!$I$157:$K$157</c:f>
            </c:numRef>
          </c:val>
        </c:ser>
        <c:ser>
          <c:idx val="2"/>
          <c:order val="2"/>
          <c:tx>
            <c:strRef>
              <c:f>'C. Scenario2 Market Share'!$H$158</c:f>
              <c:strCache>
                <c:ptCount val="1"/>
                <c:pt idx="0">
                  <c:v>Condoms (male)</c:v>
                </c:pt>
              </c:strCache>
            </c:strRef>
          </c:tx>
          <c:invertIfNegative val="0"/>
          <c:cat>
            <c:multiLvlStrRef>
              <c:f>'C. Scenario2 Market Share'!$I$155:$K$155</c:f>
            </c:multiLvlStrRef>
          </c:cat>
          <c:val>
            <c:numRef>
              <c:f>'C. Scenario2 Market Share'!$I$158:$K$158</c:f>
            </c:numRef>
          </c:val>
        </c:ser>
        <c:ser>
          <c:idx val="3"/>
          <c:order val="3"/>
          <c:tx>
            <c:strRef>
              <c:f>'C. Scenario2 Market Share'!$H$159</c:f>
              <c:strCache>
                <c:ptCount val="1"/>
                <c:pt idx="0">
                  <c:v>Condoms (female)</c:v>
                </c:pt>
              </c:strCache>
            </c:strRef>
          </c:tx>
          <c:invertIfNegative val="0"/>
          <c:cat>
            <c:multiLvlStrRef>
              <c:f>'C. Scenario2 Market Share'!$I$155:$K$155</c:f>
            </c:multiLvlStrRef>
          </c:cat>
          <c:val>
            <c:numRef>
              <c:f>'C. Scenario2 Market Share'!$I$159:$K$159</c:f>
            </c:numRef>
          </c:val>
        </c:ser>
        <c:ser>
          <c:idx val="4"/>
          <c:order val="4"/>
          <c:tx>
            <c:strRef>
              <c:f>'C. Scenario2 Market Share'!$H$160</c:f>
              <c:strCache>
                <c:ptCount val="1"/>
                <c:pt idx="0">
                  <c:v>Implants</c:v>
                </c:pt>
              </c:strCache>
            </c:strRef>
          </c:tx>
          <c:invertIfNegative val="0"/>
          <c:cat>
            <c:multiLvlStrRef>
              <c:f>'C. Scenario2 Market Share'!$I$155:$K$155</c:f>
            </c:multiLvlStrRef>
          </c:cat>
          <c:val>
            <c:numRef>
              <c:f>'C. Scenario2 Market Share'!$I$160:$K$160</c:f>
            </c:numRef>
          </c:val>
        </c:ser>
        <c:ser>
          <c:idx val="5"/>
          <c:order val="5"/>
          <c:tx>
            <c:strRef>
              <c:f>'C. Scenario2 Market Share'!$H$161</c:f>
              <c:strCache>
                <c:ptCount val="1"/>
                <c:pt idx="0">
                  <c:v>IUD</c:v>
                </c:pt>
              </c:strCache>
            </c:strRef>
          </c:tx>
          <c:invertIfNegative val="0"/>
          <c:cat>
            <c:multiLvlStrRef>
              <c:f>'C. Scenario2 Market Share'!$I$155:$K$155</c:f>
            </c:multiLvlStrRef>
          </c:cat>
          <c:val>
            <c:numRef>
              <c:f>'C. Scenario2 Market Share'!$I$161:$K$161</c:f>
            </c:numRef>
          </c:val>
        </c:ser>
        <c:dLbls>
          <c:showLegendKey val="0"/>
          <c:showVal val="0"/>
          <c:showCatName val="0"/>
          <c:showSerName val="0"/>
          <c:showPercent val="0"/>
          <c:showBubbleSize val="0"/>
        </c:dLbls>
        <c:gapWidth val="150"/>
        <c:shape val="box"/>
        <c:axId val="108129664"/>
        <c:axId val="108139648"/>
        <c:axId val="0"/>
      </c:bar3DChart>
      <c:catAx>
        <c:axId val="108129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139648"/>
        <c:crosses val="autoZero"/>
        <c:auto val="1"/>
        <c:lblAlgn val="ctr"/>
        <c:lblOffset val="100"/>
        <c:tickMarkSkip val="1"/>
        <c:noMultiLvlLbl val="0"/>
      </c:catAx>
      <c:valAx>
        <c:axId val="108139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12966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Current CYP Market Share</a:t>
            </a:r>
          </a:p>
        </c:rich>
      </c:tx>
      <c:layout>
        <c:manualLayout>
          <c:xMode val="edge"/>
          <c:yMode val="edge"/>
          <c:x val="0.35020242914979755"/>
          <c:y val="3.287671232876712E-2"/>
        </c:manualLayout>
      </c:layout>
      <c:overlay val="0"/>
      <c:spPr>
        <a:noFill/>
        <a:ln w="25400">
          <a:noFill/>
        </a:ln>
      </c:spPr>
    </c:title>
    <c:autoTitleDeleted val="0"/>
    <c:view3D>
      <c:rotX val="15"/>
      <c:hPercent val="8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550607287449392"/>
          <c:y val="0.13424657534246576"/>
          <c:w val="0.62145748987854255"/>
          <c:h val="0.75890410958904109"/>
        </c:manualLayout>
      </c:layout>
      <c:bar3DChart>
        <c:barDir val="col"/>
        <c:grouping val="percentStacked"/>
        <c:varyColors val="0"/>
        <c:ser>
          <c:idx val="2"/>
          <c:order val="0"/>
          <c:tx>
            <c:strRef>
              <c:f>'C. Scenario2 Market Share'!$H$128</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Share'!$I$128:$K$128</c:f>
              <c:numCache>
                <c:formatCode>0%</c:formatCode>
                <c:ptCount val="3"/>
                <c:pt idx="0">
                  <c:v>0</c:v>
                </c:pt>
                <c:pt idx="1">
                  <c:v>0</c:v>
                </c:pt>
                <c:pt idx="2">
                  <c:v>0</c:v>
                </c:pt>
              </c:numCache>
            </c:numRef>
          </c:val>
        </c:ser>
        <c:ser>
          <c:idx val="0"/>
          <c:order val="1"/>
          <c:tx>
            <c:strRef>
              <c:f>'C. Scenario2 Market Share'!$H$129</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Share'!$I$129:$K$129</c:f>
              <c:numCache>
                <c:formatCode>0%</c:formatCode>
                <c:ptCount val="3"/>
                <c:pt idx="0">
                  <c:v>0</c:v>
                </c:pt>
                <c:pt idx="1">
                  <c:v>0</c:v>
                </c:pt>
                <c:pt idx="2">
                  <c:v>0</c:v>
                </c:pt>
              </c:numCache>
            </c:numRef>
          </c:val>
        </c:ser>
        <c:ser>
          <c:idx val="1"/>
          <c:order val="2"/>
          <c:tx>
            <c:strRef>
              <c:f>'C. Scenario2 Market Share'!$H$130</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Share'!$I$130:$K$130</c:f>
              <c:numCache>
                <c:formatCode>0%</c:formatCode>
                <c:ptCount val="3"/>
                <c:pt idx="0">
                  <c:v>0</c:v>
                </c:pt>
                <c:pt idx="1">
                  <c:v>0</c:v>
                </c:pt>
                <c:pt idx="2">
                  <c:v>0</c:v>
                </c:pt>
              </c:numCache>
            </c:numRef>
          </c:val>
        </c:ser>
        <c:ser>
          <c:idx val="3"/>
          <c:order val="3"/>
          <c:tx>
            <c:strRef>
              <c:f>'C. Scenario2 Market Share'!$H$131</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Share'!$I$131:$K$131</c:f>
              <c:numCache>
                <c:formatCode>0%</c:formatCode>
                <c:ptCount val="3"/>
                <c:pt idx="0">
                  <c:v>0</c:v>
                </c:pt>
                <c:pt idx="1">
                  <c:v>0</c:v>
                </c:pt>
                <c:pt idx="2">
                  <c:v>0</c:v>
                </c:pt>
              </c:numCache>
            </c:numRef>
          </c:val>
        </c:ser>
        <c:ser>
          <c:idx val="4"/>
          <c:order val="4"/>
          <c:tx>
            <c:strRef>
              <c:f>'C. Scenario2 Market Share'!$H$132</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Share'!$I$132:$K$132</c:f>
              <c:numCache>
                <c:formatCode>0%</c:formatCode>
                <c:ptCount val="3"/>
                <c:pt idx="0">
                  <c:v>0</c:v>
                </c:pt>
                <c:pt idx="1">
                  <c:v>0</c:v>
                </c:pt>
                <c:pt idx="2">
                  <c:v>0</c:v>
                </c:pt>
              </c:numCache>
            </c:numRef>
          </c:val>
        </c:ser>
        <c:ser>
          <c:idx val="5"/>
          <c:order val="5"/>
          <c:tx>
            <c:strRef>
              <c:f>'C. Scenario2 Market Share'!$H$133</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Share'!$I$127:$K$127</c:f>
              <c:strCache>
                <c:ptCount val="3"/>
                <c:pt idx="0">
                  <c:v>Public</c:v>
                </c:pt>
                <c:pt idx="1">
                  <c:v>Private Non Profit</c:v>
                </c:pt>
                <c:pt idx="2">
                  <c:v>Commercial</c:v>
                </c:pt>
              </c:strCache>
            </c:strRef>
          </c:cat>
          <c:val>
            <c:numRef>
              <c:f>'C. Scenario2 Market Share'!$I$133:$K$133</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8187008"/>
        <c:axId val="108287104"/>
        <c:axId val="0"/>
      </c:bar3DChart>
      <c:catAx>
        <c:axId val="1081870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287104"/>
        <c:crosses val="autoZero"/>
        <c:auto val="1"/>
        <c:lblAlgn val="ctr"/>
        <c:lblOffset val="100"/>
        <c:tickLblSkip val="1"/>
        <c:tickMarkSkip val="1"/>
        <c:noMultiLvlLbl val="0"/>
      </c:catAx>
      <c:valAx>
        <c:axId val="1082871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87008"/>
        <c:crosses val="autoZero"/>
        <c:crossBetween val="between"/>
      </c:valAx>
      <c:spPr>
        <a:noFill/>
        <a:ln w="25400">
          <a:noFill/>
        </a:ln>
      </c:spPr>
    </c:plotArea>
    <c:legend>
      <c:legendPos val="r"/>
      <c:layout>
        <c:manualLayout>
          <c:xMode val="edge"/>
          <c:yMode val="edge"/>
          <c:wMode val="edge"/>
          <c:hMode val="edge"/>
          <c:x val="0.76923076923076927"/>
          <c:y val="0.39178082191780822"/>
          <c:w val="0.9838056680161944"/>
          <c:h val="0.7068493150684931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Adjusted CYP Market Share</a:t>
            </a:r>
          </a:p>
        </c:rich>
      </c:tx>
      <c:layout>
        <c:manualLayout>
          <c:xMode val="edge"/>
          <c:yMode val="edge"/>
          <c:x val="0.34833696525941638"/>
          <c:y val="3.2786885245901641E-2"/>
        </c:manualLayout>
      </c:layout>
      <c:overlay val="0"/>
      <c:spPr>
        <a:noFill/>
        <a:ln w="25400">
          <a:noFill/>
        </a:ln>
      </c:spPr>
    </c:title>
    <c:autoTitleDeleted val="0"/>
    <c:view3D>
      <c:rotX val="15"/>
      <c:hPercent val="8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133084000699457"/>
          <c:y val="0.13388013864022646"/>
          <c:w val="0.63405148648816512"/>
          <c:h val="0.75956486820373392"/>
        </c:manualLayout>
      </c:layout>
      <c:bar3DChart>
        <c:barDir val="col"/>
        <c:grouping val="percentStacked"/>
        <c:varyColors val="0"/>
        <c:ser>
          <c:idx val="2"/>
          <c:order val="0"/>
          <c:tx>
            <c:strRef>
              <c:f>'C. Scenario2 Market Share'!$H$142</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Share'!$I$142:$K$142</c:f>
              <c:numCache>
                <c:formatCode>0%</c:formatCode>
                <c:ptCount val="3"/>
                <c:pt idx="0">
                  <c:v>0</c:v>
                </c:pt>
                <c:pt idx="1">
                  <c:v>0</c:v>
                </c:pt>
                <c:pt idx="2">
                  <c:v>0</c:v>
                </c:pt>
              </c:numCache>
            </c:numRef>
          </c:val>
        </c:ser>
        <c:ser>
          <c:idx val="0"/>
          <c:order val="1"/>
          <c:tx>
            <c:strRef>
              <c:f>'C. Scenario2 Market Share'!$H$143</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Share'!$I$143:$K$143</c:f>
              <c:numCache>
                <c:formatCode>0%</c:formatCode>
                <c:ptCount val="3"/>
                <c:pt idx="0">
                  <c:v>0</c:v>
                </c:pt>
                <c:pt idx="1">
                  <c:v>0</c:v>
                </c:pt>
                <c:pt idx="2">
                  <c:v>0</c:v>
                </c:pt>
              </c:numCache>
            </c:numRef>
          </c:val>
        </c:ser>
        <c:ser>
          <c:idx val="1"/>
          <c:order val="2"/>
          <c:tx>
            <c:strRef>
              <c:f>'C. Scenario2 Market Share'!$H$144</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Share'!$I$144:$K$144</c:f>
              <c:numCache>
                <c:formatCode>0%</c:formatCode>
                <c:ptCount val="3"/>
                <c:pt idx="0">
                  <c:v>0</c:v>
                </c:pt>
                <c:pt idx="1">
                  <c:v>0</c:v>
                </c:pt>
                <c:pt idx="2">
                  <c:v>0</c:v>
                </c:pt>
              </c:numCache>
            </c:numRef>
          </c:val>
        </c:ser>
        <c:ser>
          <c:idx val="3"/>
          <c:order val="3"/>
          <c:tx>
            <c:strRef>
              <c:f>'C. Scenario2 Market Share'!$H$145</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Share'!$I$145:$K$145</c:f>
              <c:numCache>
                <c:formatCode>0%</c:formatCode>
                <c:ptCount val="3"/>
                <c:pt idx="0">
                  <c:v>0</c:v>
                </c:pt>
                <c:pt idx="1">
                  <c:v>0</c:v>
                </c:pt>
                <c:pt idx="2">
                  <c:v>0</c:v>
                </c:pt>
              </c:numCache>
            </c:numRef>
          </c:val>
        </c:ser>
        <c:ser>
          <c:idx val="4"/>
          <c:order val="4"/>
          <c:tx>
            <c:strRef>
              <c:f>'C. Scenario2 Market Share'!$H$146</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Share'!$I$146:$K$146</c:f>
              <c:numCache>
                <c:formatCode>0%</c:formatCode>
                <c:ptCount val="3"/>
                <c:pt idx="0">
                  <c:v>0</c:v>
                </c:pt>
                <c:pt idx="1">
                  <c:v>0</c:v>
                </c:pt>
                <c:pt idx="2">
                  <c:v>0</c:v>
                </c:pt>
              </c:numCache>
            </c:numRef>
          </c:val>
        </c:ser>
        <c:ser>
          <c:idx val="5"/>
          <c:order val="5"/>
          <c:tx>
            <c:strRef>
              <c:f>'C. Scenario2 Market Share'!$H$147</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Scenario2 Market Share'!$I$141:$K$141</c:f>
              <c:strCache>
                <c:ptCount val="3"/>
                <c:pt idx="0">
                  <c:v>Public</c:v>
                </c:pt>
                <c:pt idx="1">
                  <c:v>Private Non Profit</c:v>
                </c:pt>
                <c:pt idx="2">
                  <c:v>Commercial</c:v>
                </c:pt>
              </c:strCache>
            </c:strRef>
          </c:cat>
          <c:val>
            <c:numRef>
              <c:f>'C. Scenario2 Market Share'!$I$147:$K$147</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8376064"/>
        <c:axId val="108377600"/>
        <c:axId val="0"/>
      </c:bar3DChart>
      <c:catAx>
        <c:axId val="1083760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377600"/>
        <c:crosses val="autoZero"/>
        <c:auto val="1"/>
        <c:lblAlgn val="ctr"/>
        <c:lblOffset val="100"/>
        <c:tickLblSkip val="1"/>
        <c:tickMarkSkip val="1"/>
        <c:noMultiLvlLbl val="0"/>
      </c:catAx>
      <c:valAx>
        <c:axId val="108377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376064"/>
        <c:crosses val="autoZero"/>
        <c:crossBetween val="between"/>
      </c:valAx>
      <c:spPr>
        <a:noFill/>
        <a:ln w="25400">
          <a:noFill/>
        </a:ln>
      </c:spPr>
    </c:plotArea>
    <c:legend>
      <c:legendPos val="r"/>
      <c:layout>
        <c:manualLayout>
          <c:xMode val="edge"/>
          <c:yMode val="edge"/>
          <c:wMode val="edge"/>
          <c:hMode val="edge"/>
          <c:x val="0.77690889192356494"/>
          <c:y val="0.39344377034837857"/>
          <c:w val="0.98434552691983612"/>
          <c:h val="0.7076522811697718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Pills - Potential Market Share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cat>
            <c:multiLvlStrRef>
              <c:f>'C. Scenario2 Market Share'!$C$219:$E$219</c:f>
            </c:multiLvlStrRef>
          </c:cat>
          <c:val>
            <c:numRef>
              <c:f>'C. Scenario2 Market Share'!$C$221:$E$221</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1"/>
      <c:hPercent val="5"/>
      <c:rotY val="44"/>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ser>
        <c:ser>
          <c:idx val="1"/>
          <c:order val="1"/>
          <c:spPr>
            <a:solidFill>
              <a:srgbClr val="993366"/>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shape val="box"/>
        <c:axId val="107697664"/>
        <c:axId val="107699200"/>
        <c:axId val="0"/>
      </c:bar3DChart>
      <c:catAx>
        <c:axId val="10769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7699200"/>
        <c:crosses val="autoZero"/>
        <c:auto val="1"/>
        <c:lblAlgn val="ctr"/>
        <c:lblOffset val="100"/>
        <c:tickLblSkip val="1"/>
        <c:tickMarkSkip val="1"/>
        <c:noMultiLvlLbl val="0"/>
      </c:catAx>
      <c:valAx>
        <c:axId val="10769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7697664"/>
        <c:crosses val="autoZero"/>
        <c:crossBetween val="between"/>
      </c:valAx>
      <c:dTable>
        <c:showHorzBorder val="1"/>
        <c:showVertBorder val="1"/>
        <c:showOutline val="1"/>
        <c:showKeys val="1"/>
        <c:spPr>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dTable>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2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50"/>
        <c:shape val="box"/>
        <c:axId val="107731200"/>
        <c:axId val="108470272"/>
        <c:axId val="0"/>
      </c:bar3DChart>
      <c:catAx>
        <c:axId val="1077312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8470272"/>
        <c:crosses val="autoZero"/>
        <c:auto val="1"/>
        <c:lblAlgn val="ctr"/>
        <c:lblOffset val="100"/>
        <c:tickLblSkip val="1"/>
        <c:tickMarkSkip val="1"/>
        <c:noMultiLvlLbl val="0"/>
      </c:catAx>
      <c:valAx>
        <c:axId val="108470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07731200"/>
        <c:crosses val="autoZero"/>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Arial"/>
                <a:ea typeface="Arial"/>
                <a:cs typeface="Arial"/>
              </a:defRPr>
            </a:pPr>
            <a:r>
              <a:rPr lang="en-US" sz="250" b="1" i="0" u="none" strike="noStrike" baseline="0">
                <a:solidFill>
                  <a:srgbClr val="000000"/>
                </a:solidFill>
                <a:latin typeface="Arial"/>
                <a:cs typeface="Arial"/>
              </a:rPr>
              <a:t>Pill - Current Maret Share</a:t>
            </a:r>
            <a:endParaRPr lang="en-US" sz="200" b="1" i="0" u="none" strike="noStrike" baseline="0">
              <a:solidFill>
                <a:srgbClr val="000000"/>
              </a:solidFill>
              <a:latin typeface="Arial"/>
              <a:cs typeface="Arial"/>
            </a:endParaRPr>
          </a:p>
          <a:p>
            <a:pPr>
              <a:defRPr sz="200" b="0" i="0" u="none" strike="noStrike" baseline="0">
                <a:solidFill>
                  <a:srgbClr val="000000"/>
                </a:solidFill>
                <a:latin typeface="Arial"/>
                <a:ea typeface="Arial"/>
                <a:cs typeface="Arial"/>
              </a:defRPr>
            </a:pPr>
            <a:r>
              <a:rPr lang="en-US" sz="200" b="1" i="0" u="none" strike="noStrike" baseline="0">
                <a:solidFill>
                  <a:srgbClr val="000000"/>
                </a:solidFill>
                <a:latin typeface="Arial"/>
                <a:cs typeface="Arial"/>
              </a:rPr>
              <a:t>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tx>
            <c:strRef>
              <c:f>'C. Scenario3 Market Share'!$B$220</c:f>
              <c:strCache>
                <c:ptCount val="1"/>
                <c:pt idx="0">
                  <c:v>Current Market Commodity Costs</c:v>
                </c:pt>
              </c:strCache>
            </c:strRef>
          </c:tx>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numFmt formatCode="0%" sourceLinked="0"/>
            <c:spPr>
              <a:noFill/>
              <a:ln w="25400">
                <a:noFill/>
              </a:ln>
            </c:spPr>
            <c:txPr>
              <a:bodyPr/>
              <a:lstStyle/>
              <a:p>
                <a:pPr>
                  <a:defRPr sz="2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multiLvlStrRef>
              <c:f>'C. Scenario3 Market Share'!$C$219:$E$219</c:f>
            </c:multiLvlStrRef>
          </c:cat>
          <c:val>
            <c:numRef>
              <c:f>'C. Scenario3 Market Share'!$C$220:$E$220</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- 2008</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Scenario3 Market Share'!$B$156</c:f>
              <c:strCache>
                <c:ptCount val="1"/>
                <c:pt idx="0">
                  <c:v>Pills</c:v>
                </c:pt>
              </c:strCache>
            </c:strRef>
          </c:tx>
          <c:invertIfNegative val="0"/>
          <c:cat>
            <c:multiLvlStrRef>
              <c:f>'C. Scenario3 Market Share'!$C$155:$E$155</c:f>
            </c:multiLvlStrRef>
          </c:cat>
          <c:val>
            <c:numRef>
              <c:f>'C. Scenario3 Market Share'!$C$156:$E$156</c:f>
            </c:numRef>
          </c:val>
        </c:ser>
        <c:ser>
          <c:idx val="1"/>
          <c:order val="1"/>
          <c:tx>
            <c:strRef>
              <c:f>'C. Scenario3 Market Share'!$B$157</c:f>
              <c:strCache>
                <c:ptCount val="1"/>
                <c:pt idx="0">
                  <c:v> Injectables </c:v>
                </c:pt>
              </c:strCache>
            </c:strRef>
          </c:tx>
          <c:invertIfNegative val="0"/>
          <c:dLbls>
            <c:spPr>
              <a:noFill/>
              <a:ln w="25400">
                <a:noFill/>
              </a:ln>
            </c:spPr>
            <c:txPr>
              <a:bodyPr/>
              <a:lstStyle/>
              <a:p>
                <a:pPr>
                  <a:defRPr sz="12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Share'!$C$155:$E$155</c:f>
            </c:multiLvlStrRef>
          </c:cat>
          <c:val>
            <c:numRef>
              <c:f>'C. Scenario3 Market Share'!$C$157:$E$157</c:f>
            </c:numRef>
          </c:val>
        </c:ser>
        <c:ser>
          <c:idx val="2"/>
          <c:order val="2"/>
          <c:tx>
            <c:strRef>
              <c:f>'C. Scenario3 Market Share'!$B$158</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Share'!$C$155:$E$155</c:f>
            </c:multiLvlStrRef>
          </c:cat>
          <c:val>
            <c:numRef>
              <c:f>'C. Scenario3 Market Share'!$C$158:$E$158</c:f>
            </c:numRef>
          </c:val>
        </c:ser>
        <c:ser>
          <c:idx val="3"/>
          <c:order val="3"/>
          <c:tx>
            <c:strRef>
              <c:f>'C. Scenario3 Market Share'!$B$159</c:f>
              <c:strCache>
                <c:ptCount val="1"/>
                <c:pt idx="0">
                  <c:v>Condoms (female)</c:v>
                </c:pt>
              </c:strCache>
            </c:strRef>
          </c:tx>
          <c:invertIfNegative val="0"/>
          <c:cat>
            <c:multiLvlStrRef>
              <c:f>'C. Scenario3 Market Share'!$C$155:$E$155</c:f>
            </c:multiLvlStrRef>
          </c:cat>
          <c:val>
            <c:numRef>
              <c:f>'C. Scenario3 Market Share'!$C$159:$E$159</c:f>
            </c:numRef>
          </c:val>
        </c:ser>
        <c:ser>
          <c:idx val="4"/>
          <c:order val="4"/>
          <c:tx>
            <c:strRef>
              <c:f>'C. Scenario3 Market Share'!$B$160</c:f>
              <c:strCache>
                <c:ptCount val="1"/>
                <c:pt idx="0">
                  <c:v>Implants</c:v>
                </c:pt>
              </c:strCache>
            </c:strRef>
          </c:tx>
          <c:spPr>
            <a:solidFill>
              <a:srgbClr val="FFFF99"/>
            </a:solidFill>
            <a:ln w="3175">
              <a:solidFill>
                <a:srgbClr val="000000"/>
              </a:solidFill>
              <a:prstDash val="solid"/>
            </a:ln>
          </c:spPr>
          <c:invertIfNegative val="0"/>
          <c:dLbls>
            <c:dLbl>
              <c:idx val="1"/>
              <c:delete val="1"/>
            </c:dLbl>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Share'!$C$155:$E$155</c:f>
            </c:multiLvlStrRef>
          </c:cat>
          <c:val>
            <c:numRef>
              <c:f>'C. Scenario3 Market Share'!$C$160:$E$160</c:f>
            </c:numRef>
          </c:val>
        </c:ser>
        <c:ser>
          <c:idx val="5"/>
          <c:order val="5"/>
          <c:tx>
            <c:strRef>
              <c:f>'C. Scenario3 Market Share'!$B$161</c:f>
              <c:strCache>
                <c:ptCount val="1"/>
                <c:pt idx="0">
                  <c:v>IUD</c:v>
                </c:pt>
              </c:strCache>
            </c:strRef>
          </c:tx>
          <c:spPr>
            <a:solidFill>
              <a:srgbClr val="CCFFCC"/>
            </a:solidFill>
            <a:ln w="3175">
              <a:solidFill>
                <a:srgbClr val="000000"/>
              </a:solidFill>
              <a:prstDash val="solid"/>
            </a:ln>
          </c:spPr>
          <c:invertIfNegative val="0"/>
          <c:dLbls>
            <c:dLbl>
              <c:idx val="2"/>
              <c:delete val="1"/>
            </c:dLbl>
            <c:spPr>
              <a:noFill/>
              <a:ln w="25400">
                <a:noFill/>
              </a:ln>
            </c:spPr>
            <c:txPr>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Share'!$C$155:$E$155</c:f>
            </c:multiLvlStrRef>
          </c:cat>
          <c:val>
            <c:numRef>
              <c:f>'C. Scenario3 Market Share'!$C$161:$E$161</c:f>
            </c:numRef>
          </c:val>
        </c:ser>
        <c:dLbls>
          <c:showLegendKey val="0"/>
          <c:showVal val="0"/>
          <c:showCatName val="0"/>
          <c:showSerName val="0"/>
          <c:showPercent val="0"/>
          <c:showBubbleSize val="0"/>
        </c:dLbls>
        <c:gapWidth val="150"/>
        <c:shape val="box"/>
        <c:axId val="109232128"/>
        <c:axId val="109233664"/>
        <c:axId val="0"/>
      </c:bar3DChart>
      <c:catAx>
        <c:axId val="109232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233664"/>
        <c:crosses val="autoZero"/>
        <c:auto val="1"/>
        <c:lblAlgn val="ctr"/>
        <c:lblOffset val="100"/>
        <c:tickMarkSkip val="1"/>
        <c:noMultiLvlLbl val="0"/>
      </c:catAx>
      <c:valAx>
        <c:axId val="109233664"/>
        <c:scaling>
          <c:orientation val="minMax"/>
          <c:max val="16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23212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CYP Coverage by Sector &amp; Method - 2013</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stacked"/>
        <c:varyColors val="0"/>
        <c:ser>
          <c:idx val="0"/>
          <c:order val="0"/>
          <c:tx>
            <c:strRef>
              <c:f>'C. Scenario3 Market Share'!$B$184</c:f>
              <c:strCache>
                <c:ptCount val="1"/>
                <c:pt idx="0">
                  <c:v>Pills</c:v>
                </c:pt>
              </c:strCache>
            </c:strRef>
          </c:tx>
          <c:invertIfNegative val="0"/>
          <c:cat>
            <c:multiLvlStrRef>
              <c:f>'C. Scenario3 Market Share'!$C$183:$E$183</c:f>
            </c:multiLvlStrRef>
          </c:cat>
          <c:val>
            <c:numRef>
              <c:f>'C. Scenario3 Market Share'!$C$184:$E$184</c:f>
            </c:numRef>
          </c:val>
        </c:ser>
        <c:ser>
          <c:idx val="1"/>
          <c:order val="1"/>
          <c:tx>
            <c:strRef>
              <c:f>'C. Scenario3 Market Share'!$B$185</c:f>
              <c:strCache>
                <c:ptCount val="1"/>
                <c:pt idx="0">
                  <c:v> Injectables </c:v>
                </c:pt>
              </c:strCache>
            </c:strRef>
          </c:tx>
          <c:invertIfNegative val="0"/>
          <c:cat>
            <c:multiLvlStrRef>
              <c:f>'C. Scenario3 Market Share'!$C$183:$E$183</c:f>
            </c:multiLvlStrRef>
          </c:cat>
          <c:val>
            <c:numRef>
              <c:f>'C. Scenario3 Market Share'!$C$185:$E$185</c:f>
            </c:numRef>
          </c:val>
        </c:ser>
        <c:ser>
          <c:idx val="2"/>
          <c:order val="2"/>
          <c:tx>
            <c:strRef>
              <c:f>'C. Scenario3 Market Share'!$B$186</c:f>
              <c:strCache>
                <c:ptCount val="1"/>
                <c:pt idx="0">
                  <c:v>Condoms (male)</c:v>
                </c:pt>
              </c:strCache>
            </c:strRef>
          </c:tx>
          <c:spPr>
            <a:solidFill>
              <a:srgbClr val="FF6600"/>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Share'!$C$183:$E$183</c:f>
            </c:multiLvlStrRef>
          </c:cat>
          <c:val>
            <c:numRef>
              <c:f>'C. Scenario3 Market Share'!$C$186:$E$186</c:f>
            </c:numRef>
          </c:val>
        </c:ser>
        <c:ser>
          <c:idx val="3"/>
          <c:order val="3"/>
          <c:tx>
            <c:strRef>
              <c:f>'C. Scenario3 Market Share'!$B$187</c:f>
              <c:strCache>
                <c:ptCount val="1"/>
                <c:pt idx="0">
                  <c:v>Condoms (female)</c:v>
                </c:pt>
              </c:strCache>
            </c:strRef>
          </c:tx>
          <c:invertIfNegative val="0"/>
          <c:cat>
            <c:multiLvlStrRef>
              <c:f>'C. Scenario3 Market Share'!$C$183:$E$183</c:f>
            </c:multiLvlStrRef>
          </c:cat>
          <c:val>
            <c:numRef>
              <c:f>'C. Scenario3 Market Share'!$C$187:$E$187</c:f>
            </c:numRef>
          </c:val>
        </c:ser>
        <c:ser>
          <c:idx val="4"/>
          <c:order val="4"/>
          <c:tx>
            <c:strRef>
              <c:f>'C. Scenario3 Market Share'!$B$188</c:f>
              <c:strCache>
                <c:ptCount val="1"/>
                <c:pt idx="0">
                  <c:v>Implants</c:v>
                </c:pt>
              </c:strCache>
            </c:strRef>
          </c:tx>
          <c:spPr>
            <a:solidFill>
              <a:srgbClr val="FFFF99"/>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Share'!$C$183:$E$183</c:f>
            </c:multiLvlStrRef>
          </c:cat>
          <c:val>
            <c:numRef>
              <c:f>'C. Scenario3 Market Share'!$C$188:$E$188</c:f>
            </c:numRef>
          </c:val>
        </c:ser>
        <c:ser>
          <c:idx val="5"/>
          <c:order val="5"/>
          <c:tx>
            <c:strRef>
              <c:f>'C. Scenario3 Market Share'!$B$189</c:f>
              <c:strCache>
                <c:ptCount val="1"/>
                <c:pt idx="0">
                  <c:v>IUD</c:v>
                </c:pt>
              </c:strCache>
            </c:strRef>
          </c:tx>
          <c:spPr>
            <a:solidFill>
              <a:srgbClr val="CCFFCC"/>
            </a:solidFill>
            <a:ln w="3175">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multiLvlStrRef>
              <c:f>'C. Scenario3 Market Share'!$C$183:$E$183</c:f>
            </c:multiLvlStrRef>
          </c:cat>
          <c:val>
            <c:numRef>
              <c:f>'C. Scenario3 Market Share'!$C$189:$E$189</c:f>
            </c:numRef>
          </c:val>
        </c:ser>
        <c:dLbls>
          <c:showLegendKey val="0"/>
          <c:showVal val="0"/>
          <c:showCatName val="0"/>
          <c:showSerName val="0"/>
          <c:showPercent val="0"/>
          <c:showBubbleSize val="0"/>
        </c:dLbls>
        <c:gapWidth val="150"/>
        <c:shape val="box"/>
        <c:axId val="109161472"/>
        <c:axId val="108921600"/>
        <c:axId val="0"/>
      </c:bar3DChart>
      <c:catAx>
        <c:axId val="109161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8921600"/>
        <c:crosses val="autoZero"/>
        <c:auto val="1"/>
        <c:lblAlgn val="ctr"/>
        <c:lblOffset val="100"/>
        <c:tickMarkSkip val="1"/>
        <c:noMultiLvlLbl val="0"/>
      </c:catAx>
      <c:valAx>
        <c:axId val="108921600"/>
        <c:scaling>
          <c:orientation val="minMax"/>
          <c:max val="230000"/>
          <c:min val="1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916147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Scenario3 Market Share'!$H$184</c:f>
              <c:strCache>
                <c:ptCount val="1"/>
                <c:pt idx="0">
                  <c:v>Pills</c:v>
                </c:pt>
              </c:strCache>
            </c:strRef>
          </c:tx>
          <c:invertIfNegative val="0"/>
          <c:cat>
            <c:multiLvlStrRef>
              <c:f>'C. Scenario3 Market Share'!$I$183:$K$183</c:f>
            </c:multiLvlStrRef>
          </c:cat>
          <c:val>
            <c:numRef>
              <c:f>'C. Scenario3 Market Share'!$I$184:$K$184</c:f>
            </c:numRef>
          </c:val>
        </c:ser>
        <c:ser>
          <c:idx val="1"/>
          <c:order val="1"/>
          <c:tx>
            <c:strRef>
              <c:f>'C. Scenario3 Market Share'!$H$185</c:f>
              <c:strCache>
                <c:ptCount val="1"/>
                <c:pt idx="0">
                  <c:v> Injectables </c:v>
                </c:pt>
              </c:strCache>
            </c:strRef>
          </c:tx>
          <c:invertIfNegative val="0"/>
          <c:cat>
            <c:multiLvlStrRef>
              <c:f>'C. Scenario3 Market Share'!$I$183:$K$183</c:f>
            </c:multiLvlStrRef>
          </c:cat>
          <c:val>
            <c:numRef>
              <c:f>'C. Scenario3 Market Share'!$I$185:$K$185</c:f>
            </c:numRef>
          </c:val>
        </c:ser>
        <c:ser>
          <c:idx val="2"/>
          <c:order val="2"/>
          <c:tx>
            <c:strRef>
              <c:f>'C. Scenario3 Market Share'!$H$186</c:f>
              <c:strCache>
                <c:ptCount val="1"/>
                <c:pt idx="0">
                  <c:v>Condoms (male)</c:v>
                </c:pt>
              </c:strCache>
            </c:strRef>
          </c:tx>
          <c:invertIfNegative val="0"/>
          <c:cat>
            <c:multiLvlStrRef>
              <c:f>'C. Scenario3 Market Share'!$I$183:$K$183</c:f>
            </c:multiLvlStrRef>
          </c:cat>
          <c:val>
            <c:numRef>
              <c:f>'C. Scenario3 Market Share'!$I$186:$K$186</c:f>
            </c:numRef>
          </c:val>
        </c:ser>
        <c:ser>
          <c:idx val="3"/>
          <c:order val="3"/>
          <c:tx>
            <c:strRef>
              <c:f>'C. Scenario3 Market Share'!$H$187</c:f>
              <c:strCache>
                <c:ptCount val="1"/>
                <c:pt idx="0">
                  <c:v>Condoms (female)</c:v>
                </c:pt>
              </c:strCache>
            </c:strRef>
          </c:tx>
          <c:invertIfNegative val="0"/>
          <c:cat>
            <c:multiLvlStrRef>
              <c:f>'C. Scenario3 Market Share'!$I$183:$K$183</c:f>
            </c:multiLvlStrRef>
          </c:cat>
          <c:val>
            <c:numRef>
              <c:f>'C. Scenario3 Market Share'!$I$187:$K$187</c:f>
            </c:numRef>
          </c:val>
        </c:ser>
        <c:ser>
          <c:idx val="4"/>
          <c:order val="4"/>
          <c:tx>
            <c:strRef>
              <c:f>'C. Scenario3 Market Share'!$H$188</c:f>
              <c:strCache>
                <c:ptCount val="1"/>
                <c:pt idx="0">
                  <c:v>Implants</c:v>
                </c:pt>
              </c:strCache>
            </c:strRef>
          </c:tx>
          <c:invertIfNegative val="0"/>
          <c:cat>
            <c:multiLvlStrRef>
              <c:f>'C. Scenario3 Market Share'!$I$183:$K$183</c:f>
            </c:multiLvlStrRef>
          </c:cat>
          <c:val>
            <c:numRef>
              <c:f>'C. Scenario3 Market Share'!$I$188:$K$188</c:f>
            </c:numRef>
          </c:val>
        </c:ser>
        <c:ser>
          <c:idx val="5"/>
          <c:order val="5"/>
          <c:tx>
            <c:strRef>
              <c:f>'C. Scenario3 Market Share'!$H$189</c:f>
              <c:strCache>
                <c:ptCount val="1"/>
                <c:pt idx="0">
                  <c:v>IUD</c:v>
                </c:pt>
              </c:strCache>
            </c:strRef>
          </c:tx>
          <c:invertIfNegative val="0"/>
          <c:cat>
            <c:multiLvlStrRef>
              <c:f>'C. Scenario3 Market Share'!$I$183:$K$183</c:f>
            </c:multiLvlStrRef>
          </c:cat>
          <c:val>
            <c:numRef>
              <c:f>'C. Scenario3 Market Share'!$I$189:$K$189</c:f>
            </c:numRef>
          </c:val>
        </c:ser>
        <c:dLbls>
          <c:showLegendKey val="0"/>
          <c:showVal val="0"/>
          <c:showCatName val="0"/>
          <c:showSerName val="0"/>
          <c:showPercent val="0"/>
          <c:showBubbleSize val="0"/>
        </c:dLbls>
        <c:gapWidth val="150"/>
        <c:shape val="box"/>
        <c:axId val="108946560"/>
        <c:axId val="108948096"/>
        <c:axId val="0"/>
      </c:bar3DChart>
      <c:catAx>
        <c:axId val="108946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948096"/>
        <c:crosses val="autoZero"/>
        <c:auto val="1"/>
        <c:lblAlgn val="ctr"/>
        <c:lblOffset val="100"/>
        <c:tickMarkSkip val="1"/>
        <c:noMultiLvlLbl val="0"/>
      </c:catAx>
      <c:valAx>
        <c:axId val="1089480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894656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strRef>
              <c:f>'C. Scenario3 Market Share'!$H$156</c:f>
              <c:strCache>
                <c:ptCount val="1"/>
                <c:pt idx="0">
                  <c:v>Pills</c:v>
                </c:pt>
              </c:strCache>
            </c:strRef>
          </c:tx>
          <c:invertIfNegative val="0"/>
          <c:cat>
            <c:multiLvlStrRef>
              <c:f>'C. Scenario3 Market Share'!$I$155:$K$155</c:f>
            </c:multiLvlStrRef>
          </c:cat>
          <c:val>
            <c:numRef>
              <c:f>'C. Scenario3 Market Share'!$I$156:$K$156</c:f>
            </c:numRef>
          </c:val>
        </c:ser>
        <c:ser>
          <c:idx val="1"/>
          <c:order val="1"/>
          <c:tx>
            <c:strRef>
              <c:f>'C. Scenario3 Market Share'!$H$157</c:f>
              <c:strCache>
                <c:ptCount val="1"/>
                <c:pt idx="0">
                  <c:v> Injectables </c:v>
                </c:pt>
              </c:strCache>
            </c:strRef>
          </c:tx>
          <c:invertIfNegative val="0"/>
          <c:cat>
            <c:multiLvlStrRef>
              <c:f>'C. Scenario3 Market Share'!$I$155:$K$155</c:f>
            </c:multiLvlStrRef>
          </c:cat>
          <c:val>
            <c:numRef>
              <c:f>'C. Scenario3 Market Share'!$I$157:$K$157</c:f>
            </c:numRef>
          </c:val>
        </c:ser>
        <c:ser>
          <c:idx val="2"/>
          <c:order val="2"/>
          <c:tx>
            <c:strRef>
              <c:f>'C. Scenario3 Market Share'!$H$158</c:f>
              <c:strCache>
                <c:ptCount val="1"/>
                <c:pt idx="0">
                  <c:v>Condoms (male)</c:v>
                </c:pt>
              </c:strCache>
            </c:strRef>
          </c:tx>
          <c:invertIfNegative val="0"/>
          <c:cat>
            <c:multiLvlStrRef>
              <c:f>'C. Scenario3 Market Share'!$I$155:$K$155</c:f>
            </c:multiLvlStrRef>
          </c:cat>
          <c:val>
            <c:numRef>
              <c:f>'C. Scenario3 Market Share'!$I$158:$K$158</c:f>
            </c:numRef>
          </c:val>
        </c:ser>
        <c:ser>
          <c:idx val="3"/>
          <c:order val="3"/>
          <c:tx>
            <c:strRef>
              <c:f>'C. Scenario3 Market Share'!$H$159</c:f>
              <c:strCache>
                <c:ptCount val="1"/>
                <c:pt idx="0">
                  <c:v>Condoms (female)</c:v>
                </c:pt>
              </c:strCache>
            </c:strRef>
          </c:tx>
          <c:invertIfNegative val="0"/>
          <c:cat>
            <c:multiLvlStrRef>
              <c:f>'C. Scenario3 Market Share'!$I$155:$K$155</c:f>
            </c:multiLvlStrRef>
          </c:cat>
          <c:val>
            <c:numRef>
              <c:f>'C. Scenario3 Market Share'!$I$159:$K$159</c:f>
            </c:numRef>
          </c:val>
        </c:ser>
        <c:ser>
          <c:idx val="4"/>
          <c:order val="4"/>
          <c:tx>
            <c:strRef>
              <c:f>'C. Scenario3 Market Share'!$H$160</c:f>
              <c:strCache>
                <c:ptCount val="1"/>
                <c:pt idx="0">
                  <c:v>Implants</c:v>
                </c:pt>
              </c:strCache>
            </c:strRef>
          </c:tx>
          <c:invertIfNegative val="0"/>
          <c:cat>
            <c:multiLvlStrRef>
              <c:f>'C. Scenario3 Market Share'!$I$155:$K$155</c:f>
            </c:multiLvlStrRef>
          </c:cat>
          <c:val>
            <c:numRef>
              <c:f>'C. Scenario3 Market Share'!$I$160:$K$160</c:f>
            </c:numRef>
          </c:val>
        </c:ser>
        <c:ser>
          <c:idx val="5"/>
          <c:order val="5"/>
          <c:tx>
            <c:strRef>
              <c:f>'C. Scenario3 Market Share'!$H$161</c:f>
              <c:strCache>
                <c:ptCount val="1"/>
                <c:pt idx="0">
                  <c:v>IUD</c:v>
                </c:pt>
              </c:strCache>
            </c:strRef>
          </c:tx>
          <c:invertIfNegative val="0"/>
          <c:cat>
            <c:multiLvlStrRef>
              <c:f>'C. Scenario3 Market Share'!$I$155:$K$155</c:f>
            </c:multiLvlStrRef>
          </c:cat>
          <c:val>
            <c:numRef>
              <c:f>'C. Scenario3 Market Share'!$I$161:$K$161</c:f>
            </c:numRef>
          </c:val>
        </c:ser>
        <c:dLbls>
          <c:showLegendKey val="0"/>
          <c:showVal val="0"/>
          <c:showCatName val="0"/>
          <c:showSerName val="0"/>
          <c:showPercent val="0"/>
          <c:showBubbleSize val="0"/>
        </c:dLbls>
        <c:gapWidth val="150"/>
        <c:shape val="box"/>
        <c:axId val="109054592"/>
        <c:axId val="109064576"/>
        <c:axId val="0"/>
      </c:bar3DChart>
      <c:catAx>
        <c:axId val="109054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064576"/>
        <c:crosses val="autoZero"/>
        <c:auto val="1"/>
        <c:lblAlgn val="ctr"/>
        <c:lblOffset val="100"/>
        <c:tickMarkSkip val="1"/>
        <c:noMultiLvlLbl val="0"/>
      </c:catAx>
      <c:valAx>
        <c:axId val="10906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905459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Current CYP Market Share</a:t>
            </a:r>
          </a:p>
        </c:rich>
      </c:tx>
      <c:layout>
        <c:manualLayout>
          <c:xMode val="edge"/>
          <c:yMode val="edge"/>
          <c:x val="0.35020242914979755"/>
          <c:y val="3.287671232876712E-2"/>
        </c:manualLayout>
      </c:layout>
      <c:overlay val="0"/>
      <c:spPr>
        <a:noFill/>
        <a:ln w="25400">
          <a:noFill/>
        </a:ln>
      </c:spPr>
    </c:title>
    <c:autoTitleDeleted val="0"/>
    <c:view3D>
      <c:rotX val="15"/>
      <c:hPercent val="8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550607287449392"/>
          <c:y val="0.13424657534246576"/>
          <c:w val="0.62145748987854255"/>
          <c:h val="0.75890410958904109"/>
        </c:manualLayout>
      </c:layout>
      <c:bar3DChart>
        <c:barDir val="col"/>
        <c:grouping val="percentStacked"/>
        <c:varyColors val="0"/>
        <c:ser>
          <c:idx val="2"/>
          <c:order val="0"/>
          <c:tx>
            <c:strRef>
              <c:f>'C. Scenario3 Market Share'!$H$128</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Share'!$I$128:$K$128</c:f>
              <c:numCache>
                <c:formatCode>0%</c:formatCode>
                <c:ptCount val="3"/>
                <c:pt idx="0">
                  <c:v>0</c:v>
                </c:pt>
                <c:pt idx="1">
                  <c:v>0</c:v>
                </c:pt>
                <c:pt idx="2">
                  <c:v>0</c:v>
                </c:pt>
              </c:numCache>
            </c:numRef>
          </c:val>
        </c:ser>
        <c:ser>
          <c:idx val="0"/>
          <c:order val="1"/>
          <c:tx>
            <c:strRef>
              <c:f>'C. Scenario3 Market Share'!$H$129</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Share'!$I$129:$K$129</c:f>
              <c:numCache>
                <c:formatCode>0%</c:formatCode>
                <c:ptCount val="3"/>
                <c:pt idx="0">
                  <c:v>0</c:v>
                </c:pt>
                <c:pt idx="1">
                  <c:v>0</c:v>
                </c:pt>
                <c:pt idx="2">
                  <c:v>0</c:v>
                </c:pt>
              </c:numCache>
            </c:numRef>
          </c:val>
        </c:ser>
        <c:ser>
          <c:idx val="1"/>
          <c:order val="2"/>
          <c:tx>
            <c:strRef>
              <c:f>'C. Scenario3 Market Share'!$H$130</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Share'!$I$130:$K$130</c:f>
              <c:numCache>
                <c:formatCode>0%</c:formatCode>
                <c:ptCount val="3"/>
                <c:pt idx="0">
                  <c:v>0</c:v>
                </c:pt>
                <c:pt idx="1">
                  <c:v>0</c:v>
                </c:pt>
                <c:pt idx="2">
                  <c:v>0</c:v>
                </c:pt>
              </c:numCache>
            </c:numRef>
          </c:val>
        </c:ser>
        <c:ser>
          <c:idx val="3"/>
          <c:order val="3"/>
          <c:tx>
            <c:strRef>
              <c:f>'C. Scenario3 Market Share'!$H$131</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Share'!$I$131:$K$131</c:f>
              <c:numCache>
                <c:formatCode>0%</c:formatCode>
                <c:ptCount val="3"/>
                <c:pt idx="0">
                  <c:v>0</c:v>
                </c:pt>
                <c:pt idx="1">
                  <c:v>0</c:v>
                </c:pt>
                <c:pt idx="2">
                  <c:v>0</c:v>
                </c:pt>
              </c:numCache>
            </c:numRef>
          </c:val>
        </c:ser>
        <c:ser>
          <c:idx val="4"/>
          <c:order val="4"/>
          <c:tx>
            <c:strRef>
              <c:f>'C. Scenario3 Market Share'!$H$132</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Share'!$I$132:$K$132</c:f>
              <c:numCache>
                <c:formatCode>0%</c:formatCode>
                <c:ptCount val="3"/>
                <c:pt idx="0">
                  <c:v>0</c:v>
                </c:pt>
                <c:pt idx="1">
                  <c:v>0</c:v>
                </c:pt>
                <c:pt idx="2">
                  <c:v>0</c:v>
                </c:pt>
              </c:numCache>
            </c:numRef>
          </c:val>
        </c:ser>
        <c:ser>
          <c:idx val="5"/>
          <c:order val="5"/>
          <c:tx>
            <c:strRef>
              <c:f>'C. Scenario3 Market Share'!$H$133</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Share'!$I$127:$K$127</c:f>
              <c:strCache>
                <c:ptCount val="3"/>
                <c:pt idx="0">
                  <c:v>Public</c:v>
                </c:pt>
                <c:pt idx="1">
                  <c:v>Private Non Profit</c:v>
                </c:pt>
                <c:pt idx="2">
                  <c:v>Commercial</c:v>
                </c:pt>
              </c:strCache>
            </c:strRef>
          </c:cat>
          <c:val>
            <c:numRef>
              <c:f>'C. Scenario3 Market Share'!$I$133:$K$133</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9521536"/>
        <c:axId val="109556096"/>
        <c:axId val="0"/>
      </c:bar3DChart>
      <c:catAx>
        <c:axId val="109521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9556096"/>
        <c:crosses val="autoZero"/>
        <c:auto val="1"/>
        <c:lblAlgn val="ctr"/>
        <c:lblOffset val="100"/>
        <c:tickLblSkip val="1"/>
        <c:tickMarkSkip val="1"/>
        <c:noMultiLvlLbl val="0"/>
      </c:catAx>
      <c:valAx>
        <c:axId val="1095560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9521536"/>
        <c:crosses val="autoZero"/>
        <c:crossBetween val="between"/>
      </c:valAx>
      <c:spPr>
        <a:noFill/>
        <a:ln w="25400">
          <a:noFill/>
        </a:ln>
      </c:spPr>
    </c:plotArea>
    <c:legend>
      <c:legendPos val="r"/>
      <c:layout>
        <c:manualLayout>
          <c:xMode val="edge"/>
          <c:yMode val="edge"/>
          <c:wMode val="edge"/>
          <c:hMode val="edge"/>
          <c:x val="0.76923076923076927"/>
          <c:y val="0.39178082191780822"/>
          <c:w val="0.9838056680161944"/>
          <c:h val="0.7068493150684931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Adjusted CYP Market Share</a:t>
            </a:r>
          </a:p>
        </c:rich>
      </c:tx>
      <c:layout>
        <c:manualLayout>
          <c:xMode val="edge"/>
          <c:yMode val="edge"/>
          <c:x val="0.34833691243140064"/>
          <c:y val="3.2786885245901641E-2"/>
        </c:manualLayout>
      </c:layout>
      <c:overlay val="0"/>
      <c:spPr>
        <a:noFill/>
        <a:ln w="25400">
          <a:noFill/>
        </a:ln>
      </c:spPr>
    </c:title>
    <c:autoTitleDeleted val="0"/>
    <c:view3D>
      <c:rotX val="15"/>
      <c:hPercent val="8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2133084000699457"/>
          <c:y val="0.13388013864022646"/>
          <c:w val="0.63405148648816512"/>
          <c:h val="0.75956486820373392"/>
        </c:manualLayout>
      </c:layout>
      <c:bar3DChart>
        <c:barDir val="col"/>
        <c:grouping val="percentStacked"/>
        <c:varyColors val="0"/>
        <c:ser>
          <c:idx val="2"/>
          <c:order val="0"/>
          <c:tx>
            <c:strRef>
              <c:f>'C. Scenario3 Market Share'!$H$142</c:f>
              <c:strCache>
                <c:ptCount val="1"/>
                <c:pt idx="0">
                  <c:v>Pills</c:v>
                </c:pt>
              </c:strCache>
            </c:strRef>
          </c:tx>
          <c:spPr>
            <a:solidFill>
              <a:srgbClr val="FFFFCC"/>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Share'!$I$142:$K$142</c:f>
              <c:numCache>
                <c:formatCode>0%</c:formatCode>
                <c:ptCount val="3"/>
                <c:pt idx="0">
                  <c:v>0</c:v>
                </c:pt>
                <c:pt idx="1">
                  <c:v>0</c:v>
                </c:pt>
                <c:pt idx="2">
                  <c:v>0</c:v>
                </c:pt>
              </c:numCache>
            </c:numRef>
          </c:val>
        </c:ser>
        <c:ser>
          <c:idx val="0"/>
          <c:order val="1"/>
          <c:tx>
            <c:strRef>
              <c:f>'C. Scenario3 Market Share'!$H$143</c:f>
              <c:strCache>
                <c:ptCount val="1"/>
                <c:pt idx="0">
                  <c:v> Injectables </c:v>
                </c:pt>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Share'!$I$143:$K$143</c:f>
              <c:numCache>
                <c:formatCode>0%</c:formatCode>
                <c:ptCount val="3"/>
                <c:pt idx="0">
                  <c:v>0</c:v>
                </c:pt>
                <c:pt idx="1">
                  <c:v>0</c:v>
                </c:pt>
                <c:pt idx="2">
                  <c:v>0</c:v>
                </c:pt>
              </c:numCache>
            </c:numRef>
          </c:val>
        </c:ser>
        <c:ser>
          <c:idx val="1"/>
          <c:order val="2"/>
          <c:tx>
            <c:strRef>
              <c:f>'C. Scenario3 Market Share'!$H$144</c:f>
              <c:strCache>
                <c:ptCount val="1"/>
                <c:pt idx="0">
                  <c:v>Condoms (male)</c:v>
                </c:pt>
              </c:strCache>
            </c:strRef>
          </c:tx>
          <c:spPr>
            <a:solidFill>
              <a:srgbClr val="993366"/>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Share'!$I$144:$K$144</c:f>
              <c:numCache>
                <c:formatCode>0%</c:formatCode>
                <c:ptCount val="3"/>
                <c:pt idx="0">
                  <c:v>0</c:v>
                </c:pt>
                <c:pt idx="1">
                  <c:v>0</c:v>
                </c:pt>
                <c:pt idx="2">
                  <c:v>0</c:v>
                </c:pt>
              </c:numCache>
            </c:numRef>
          </c:val>
        </c:ser>
        <c:ser>
          <c:idx val="3"/>
          <c:order val="3"/>
          <c:tx>
            <c:strRef>
              <c:f>'C. Scenario3 Market Share'!$H$145</c:f>
              <c:strCache>
                <c:ptCount val="1"/>
                <c:pt idx="0">
                  <c:v>Condoms (female)</c:v>
                </c:pt>
              </c:strCache>
            </c:strRef>
          </c:tx>
          <c:spPr>
            <a:solidFill>
              <a:srgbClr val="CCFFFF"/>
            </a:solidFill>
            <a:ln w="12700">
              <a:solidFill>
                <a:srgbClr val="000000"/>
              </a:solidFill>
              <a:prstDash val="solid"/>
            </a:ln>
          </c:spPr>
          <c:invertIfNegative val="0"/>
          <c:dLbls>
            <c:dLbl>
              <c:idx val="0"/>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Share'!$I$145:$K$145</c:f>
              <c:numCache>
                <c:formatCode>0%</c:formatCode>
                <c:ptCount val="3"/>
                <c:pt idx="0">
                  <c:v>0</c:v>
                </c:pt>
                <c:pt idx="1">
                  <c:v>0</c:v>
                </c:pt>
                <c:pt idx="2">
                  <c:v>0</c:v>
                </c:pt>
              </c:numCache>
            </c:numRef>
          </c:val>
        </c:ser>
        <c:ser>
          <c:idx val="4"/>
          <c:order val="4"/>
          <c:tx>
            <c:strRef>
              <c:f>'C. Scenario3 Market Share'!$H$146</c:f>
              <c:strCache>
                <c:ptCount val="1"/>
                <c:pt idx="0">
                  <c:v>Implants</c:v>
                </c:pt>
              </c:strCache>
            </c:strRef>
          </c:tx>
          <c:spPr>
            <a:solidFill>
              <a:srgbClr val="660066"/>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Share'!$I$146:$K$146</c:f>
              <c:numCache>
                <c:formatCode>0%</c:formatCode>
                <c:ptCount val="3"/>
                <c:pt idx="0">
                  <c:v>0</c:v>
                </c:pt>
                <c:pt idx="1">
                  <c:v>0</c:v>
                </c:pt>
                <c:pt idx="2">
                  <c:v>0</c:v>
                </c:pt>
              </c:numCache>
            </c:numRef>
          </c:val>
        </c:ser>
        <c:ser>
          <c:idx val="5"/>
          <c:order val="5"/>
          <c:tx>
            <c:strRef>
              <c:f>'C. Scenario3 Market Share'!$H$147</c:f>
              <c:strCache>
                <c:ptCount val="1"/>
                <c:pt idx="0">
                  <c:v>IUD</c:v>
                </c:pt>
              </c:strCache>
            </c:strRef>
          </c:tx>
          <c:spPr>
            <a:solidFill>
              <a:srgbClr val="FF8080"/>
            </a:solidFill>
            <a:ln w="12700">
              <a:solidFill>
                <a:srgbClr val="000000"/>
              </a:solidFill>
              <a:prstDash val="solid"/>
            </a:ln>
          </c:spPr>
          <c:invertIfNegative val="0"/>
          <c:dLbls>
            <c:dLbl>
              <c:idx val="1"/>
              <c:delete val="1"/>
            </c:dLbl>
            <c:dLbl>
              <c:idx val="2"/>
              <c:delet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 Scenario3 Market Share'!$I$141:$K$141</c:f>
              <c:strCache>
                <c:ptCount val="3"/>
                <c:pt idx="0">
                  <c:v>Public</c:v>
                </c:pt>
                <c:pt idx="1">
                  <c:v>Private Non Profit</c:v>
                </c:pt>
                <c:pt idx="2">
                  <c:v>Commercial</c:v>
                </c:pt>
              </c:strCache>
            </c:strRef>
          </c:cat>
          <c:val>
            <c:numRef>
              <c:f>'C. Scenario3 Market Share'!$I$147:$K$147</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09681664"/>
        <c:axId val="109589248"/>
        <c:axId val="0"/>
      </c:bar3DChart>
      <c:catAx>
        <c:axId val="109681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9589248"/>
        <c:crosses val="autoZero"/>
        <c:auto val="1"/>
        <c:lblAlgn val="ctr"/>
        <c:lblOffset val="100"/>
        <c:tickLblSkip val="1"/>
        <c:tickMarkSkip val="1"/>
        <c:noMultiLvlLbl val="0"/>
      </c:catAx>
      <c:valAx>
        <c:axId val="109589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9681664"/>
        <c:crosses val="autoZero"/>
        <c:crossBetween val="between"/>
      </c:valAx>
      <c:spPr>
        <a:noFill/>
        <a:ln w="25400">
          <a:noFill/>
        </a:ln>
      </c:spPr>
    </c:plotArea>
    <c:legend>
      <c:legendPos val="r"/>
      <c:layout>
        <c:manualLayout>
          <c:xMode val="edge"/>
          <c:yMode val="edge"/>
          <c:wMode val="edge"/>
          <c:hMode val="edge"/>
          <c:x val="0.77690880458124545"/>
          <c:y val="0.39344377034837857"/>
          <c:w val="0.98434550226676198"/>
          <c:h val="0.7076522811697718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t>Pills - Potential Market Share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0"/>
        <c:ser>
          <c:idx val="0"/>
          <c:order val="0"/>
          <c:cat>
            <c:multiLvlStrRef>
              <c:f>'C. Scenario3 Market Share'!$C$219:$E$219</c:f>
            </c:multiLvlStrRef>
          </c:cat>
          <c:val>
            <c:numRef>
              <c:f>'C. Scenario3 Market Share'!$C$221:$E$221</c:f>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828675</xdr:colOff>
      <xdr:row>0</xdr:row>
      <xdr:rowOff>876300</xdr:rowOff>
    </xdr:to>
    <xdr:pic>
      <xdr:nvPicPr>
        <xdr:cNvPr id="614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7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161924</xdr:rowOff>
    </xdr:from>
    <xdr:to>
      <xdr:col>2</xdr:col>
      <xdr:colOff>1443717</xdr:colOff>
      <xdr:row>18</xdr:row>
      <xdr:rowOff>114299</xdr:rowOff>
    </xdr:to>
    <xdr:sp macro="" textlink="">
      <xdr:nvSpPr>
        <xdr:cNvPr id="3" name="Text Box 153"/>
        <xdr:cNvSpPr txBox="1">
          <a:spLocks noChangeArrowheads="1"/>
        </xdr:cNvSpPr>
      </xdr:nvSpPr>
      <xdr:spPr bwMode="auto">
        <a:xfrm>
          <a:off x="0" y="3286124"/>
          <a:ext cx="7292067" cy="923925"/>
        </a:xfrm>
        <a:prstGeom prst="rect">
          <a:avLst/>
        </a:prstGeom>
        <a:noFill/>
        <a:ln>
          <a:noFill/>
        </a:ln>
        <a:extLst>
          <a:ext uri="{909E8E84-426E-40DD-AFC4-6F175D3DCCD1}">
            <a14:hiddenFill xmlns:a14="http://schemas.microsoft.com/office/drawing/2010/main">
              <a:solidFill>
                <a:srgbClr val="FFFFFF">
                  <a:alpha val="39999"/>
                </a:srgbClr>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sz="1000" b="1" i="0" u="none" strike="noStrike" baseline="0">
              <a:solidFill>
                <a:srgbClr val="000000"/>
              </a:solidFill>
              <a:latin typeface="Gill Sans Std"/>
            </a:rPr>
            <a:t>OCTOBER 2011</a:t>
          </a:r>
          <a:endParaRPr lang="en-US" sz="1000" b="0" i="0" u="none" strike="noStrike" baseline="0">
            <a:solidFill>
              <a:srgbClr val="000000"/>
            </a:solidFill>
            <a:latin typeface="Gill Sans Std"/>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cap="none" baseline="0">
              <a:solidFill>
                <a:srgbClr val="000000"/>
              </a:solidFill>
              <a:latin typeface="Gill Sans Std"/>
            </a:rPr>
            <a:t>This publication was produced for review by the U.S. Agency for International Development.. It was prepared by the USAID | DELIVER PROJECT, Task Order 4. </a:t>
          </a:r>
          <a:r>
            <a:rPr lang="en-US" sz="1000">
              <a:effectLst/>
              <a:latin typeface="+mn-lt"/>
              <a:ea typeface="+mn-ea"/>
              <a:cs typeface="+mn-cs"/>
            </a:rPr>
            <a:t>The authors' views expressed in this publication do not necessarily reflect the views of the U.S. Agency for International Development or the United States Government.</a:t>
          </a:r>
        </a:p>
        <a:p>
          <a:pPr algn="l" rtl="0">
            <a:lnSpc>
              <a:spcPts val="1100"/>
            </a:lnSpc>
            <a:defRPr sz="1000"/>
          </a:pPr>
          <a:endParaRPr lang="en-US" sz="1000" b="0" i="0" u="none" strike="noStrike" cap="none" baseline="0">
            <a:solidFill>
              <a:srgbClr val="000000"/>
            </a:solidFill>
            <a:latin typeface="Gill Sans Std"/>
          </a:endParaRPr>
        </a:p>
        <a:p>
          <a:pPr algn="l" rtl="0">
            <a:lnSpc>
              <a:spcPts val="1100"/>
            </a:lnSpc>
            <a:defRPr sz="1000"/>
          </a:pPr>
          <a:endParaRPr lang="en-US" sz="1000" b="1" i="0" u="none" strike="noStrike" baseline="0">
            <a:solidFill>
              <a:srgbClr val="000000"/>
            </a:solidFill>
            <a:latin typeface="Gill Sans Std"/>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52</xdr:row>
      <xdr:rowOff>114300</xdr:rowOff>
    </xdr:from>
    <xdr:to>
      <xdr:col>16</xdr:col>
      <xdr:colOff>390525</xdr:colOff>
      <xdr:row>58</xdr:row>
      <xdr:rowOff>390525</xdr:rowOff>
    </xdr:to>
    <xdr:graphicFrame macro="">
      <xdr:nvGraphicFramePr>
        <xdr:cNvPr id="103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323850</xdr:colOff>
      <xdr:row>52</xdr:row>
      <xdr:rowOff>66675</xdr:rowOff>
    </xdr:from>
    <xdr:to>
      <xdr:col>11</xdr:col>
      <xdr:colOff>66675</xdr:colOff>
      <xdr:row>58</xdr:row>
      <xdr:rowOff>342900</xdr:rowOff>
    </xdr:to>
    <xdr:graphicFrame macro="">
      <xdr:nvGraphicFramePr>
        <xdr:cNvPr id="1032"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6</xdr:row>
      <xdr:rowOff>76200</xdr:rowOff>
    </xdr:from>
    <xdr:to>
      <xdr:col>22</xdr:col>
      <xdr:colOff>514350</xdr:colOff>
      <xdr:row>24</xdr:row>
      <xdr:rowOff>0</xdr:rowOff>
    </xdr:to>
    <xdr:graphicFrame macro="">
      <xdr:nvGraphicFramePr>
        <xdr:cNvPr id="20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6</xdr:row>
      <xdr:rowOff>38100</xdr:rowOff>
    </xdr:from>
    <xdr:to>
      <xdr:col>15</xdr:col>
      <xdr:colOff>952500</xdr:colOff>
      <xdr:row>24</xdr:row>
      <xdr:rowOff>0</xdr:rowOff>
    </xdr:to>
    <xdr:graphicFrame macro="">
      <xdr:nvGraphicFramePr>
        <xdr:cNvPr id="20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96</xdr:row>
      <xdr:rowOff>0</xdr:rowOff>
    </xdr:from>
    <xdr:to>
      <xdr:col>8</xdr:col>
      <xdr:colOff>619125</xdr:colOff>
      <xdr:row>96</xdr:row>
      <xdr:rowOff>0</xdr:rowOff>
    </xdr:to>
    <xdr:graphicFrame macro="">
      <xdr:nvGraphicFramePr>
        <xdr:cNvPr id="31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857250</xdr:colOff>
      <xdr:row>96</xdr:row>
      <xdr:rowOff>0</xdr:rowOff>
    </xdr:from>
    <xdr:to>
      <xdr:col>17</xdr:col>
      <xdr:colOff>76200</xdr:colOff>
      <xdr:row>96</xdr:row>
      <xdr:rowOff>0</xdr:rowOff>
    </xdr:to>
    <xdr:graphicFrame macro="">
      <xdr:nvGraphicFramePr>
        <xdr:cNvPr id="31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222</xdr:row>
      <xdr:rowOff>57150</xdr:rowOff>
    </xdr:from>
    <xdr:to>
      <xdr:col>5</xdr:col>
      <xdr:colOff>647700</xdr:colOff>
      <xdr:row>243</xdr:row>
      <xdr:rowOff>9525</xdr:rowOff>
    </xdr:to>
    <xdr:graphicFrame macro="">
      <xdr:nvGraphicFramePr>
        <xdr:cNvPr id="3114"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171450</xdr:colOff>
      <xdr:row>194</xdr:row>
      <xdr:rowOff>85725</xdr:rowOff>
    </xdr:from>
    <xdr:to>
      <xdr:col>7</xdr:col>
      <xdr:colOff>0</xdr:colOff>
      <xdr:row>215</xdr:row>
      <xdr:rowOff>142875</xdr:rowOff>
    </xdr:to>
    <xdr:graphicFrame macro="">
      <xdr:nvGraphicFramePr>
        <xdr:cNvPr id="3115" name="Chart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28575</xdr:colOff>
      <xdr:row>194</xdr:row>
      <xdr:rowOff>76200</xdr:rowOff>
    </xdr:from>
    <xdr:to>
      <xdr:col>13</xdr:col>
      <xdr:colOff>57150</xdr:colOff>
      <xdr:row>215</xdr:row>
      <xdr:rowOff>152400</xdr:rowOff>
    </xdr:to>
    <xdr:graphicFrame macro="">
      <xdr:nvGraphicFramePr>
        <xdr:cNvPr id="3116" name="Chart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609600</xdr:colOff>
      <xdr:row>155</xdr:row>
      <xdr:rowOff>85725</xdr:rowOff>
    </xdr:from>
    <xdr:to>
      <xdr:col>25</xdr:col>
      <xdr:colOff>323850</xdr:colOff>
      <xdr:row>176</xdr:row>
      <xdr:rowOff>133350</xdr:rowOff>
    </xdr:to>
    <xdr:graphicFrame macro="">
      <xdr:nvGraphicFramePr>
        <xdr:cNvPr id="3117" name="Chart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xdr:colOff>
      <xdr:row>155</xdr:row>
      <xdr:rowOff>85725</xdr:rowOff>
    </xdr:from>
    <xdr:to>
      <xdr:col>18</xdr:col>
      <xdr:colOff>600075</xdr:colOff>
      <xdr:row>176</xdr:row>
      <xdr:rowOff>95250</xdr:rowOff>
    </xdr:to>
    <xdr:graphicFrame macro="">
      <xdr:nvGraphicFramePr>
        <xdr:cNvPr id="3118"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647700</xdr:colOff>
      <xdr:row>127</xdr:row>
      <xdr:rowOff>85725</xdr:rowOff>
    </xdr:from>
    <xdr:to>
      <xdr:col>17</xdr:col>
      <xdr:colOff>962025</xdr:colOff>
      <xdr:row>147</xdr:row>
      <xdr:rowOff>209550</xdr:rowOff>
    </xdr:to>
    <xdr:graphicFrame macro="">
      <xdr:nvGraphicFramePr>
        <xdr:cNvPr id="3119" name="Chart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981075</xdr:colOff>
      <xdr:row>127</xdr:row>
      <xdr:rowOff>76200</xdr:rowOff>
    </xdr:from>
    <xdr:to>
      <xdr:col>23</xdr:col>
      <xdr:colOff>581025</xdr:colOff>
      <xdr:row>147</xdr:row>
      <xdr:rowOff>219075</xdr:rowOff>
    </xdr:to>
    <xdr:graphicFrame macro="">
      <xdr:nvGraphicFramePr>
        <xdr:cNvPr id="3120" name="Chart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647700</xdr:colOff>
      <xdr:row>222</xdr:row>
      <xdr:rowOff>57150</xdr:rowOff>
    </xdr:from>
    <xdr:to>
      <xdr:col>10</xdr:col>
      <xdr:colOff>104775</xdr:colOff>
      <xdr:row>243</xdr:row>
      <xdr:rowOff>9525</xdr:rowOff>
    </xdr:to>
    <xdr:graphicFrame macro="">
      <xdr:nvGraphicFramePr>
        <xdr:cNvPr id="3121" name="Chart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666750</xdr:colOff>
      <xdr:row>46</xdr:row>
      <xdr:rowOff>133350</xdr:rowOff>
    </xdr:from>
    <xdr:to>
      <xdr:col>3</xdr:col>
      <xdr:colOff>666750</xdr:colOff>
      <xdr:row>79</xdr:row>
      <xdr:rowOff>38100</xdr:rowOff>
    </xdr:to>
    <xdr:sp macro="" textlink="">
      <xdr:nvSpPr>
        <xdr:cNvPr id="3122" name="Line 195"/>
        <xdr:cNvSpPr>
          <a:spLocks noChangeShapeType="1"/>
        </xdr:cNvSpPr>
      </xdr:nvSpPr>
      <xdr:spPr bwMode="auto">
        <a:xfrm>
          <a:off x="3276600" y="64484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809625</xdr:colOff>
      <xdr:row>46</xdr:row>
      <xdr:rowOff>104775</xdr:rowOff>
    </xdr:from>
    <xdr:to>
      <xdr:col>6</xdr:col>
      <xdr:colOff>809625</xdr:colOff>
      <xdr:row>79</xdr:row>
      <xdr:rowOff>57150</xdr:rowOff>
    </xdr:to>
    <xdr:sp macro="" textlink="">
      <xdr:nvSpPr>
        <xdr:cNvPr id="3123" name="Line 196"/>
        <xdr:cNvSpPr>
          <a:spLocks noChangeShapeType="1"/>
        </xdr:cNvSpPr>
      </xdr:nvSpPr>
      <xdr:spPr bwMode="auto">
        <a:xfrm>
          <a:off x="5905500" y="6419850"/>
          <a:ext cx="0" cy="2133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790575</xdr:colOff>
      <xdr:row>46</xdr:row>
      <xdr:rowOff>104775</xdr:rowOff>
    </xdr:from>
    <xdr:to>
      <xdr:col>7</xdr:col>
      <xdr:colOff>790575</xdr:colOff>
      <xdr:row>79</xdr:row>
      <xdr:rowOff>47625</xdr:rowOff>
    </xdr:to>
    <xdr:sp macro="" textlink="">
      <xdr:nvSpPr>
        <xdr:cNvPr id="3124" name="Line 197"/>
        <xdr:cNvSpPr>
          <a:spLocks noChangeShapeType="1"/>
        </xdr:cNvSpPr>
      </xdr:nvSpPr>
      <xdr:spPr bwMode="auto">
        <a:xfrm>
          <a:off x="6715125" y="6419850"/>
          <a:ext cx="0" cy="2124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96</xdr:row>
      <xdr:rowOff>0</xdr:rowOff>
    </xdr:from>
    <xdr:to>
      <xdr:col>8</xdr:col>
      <xdr:colOff>619125</xdr:colOff>
      <xdr:row>96</xdr:row>
      <xdr:rowOff>0</xdr:rowOff>
    </xdr:to>
    <xdr:graphicFrame macro="">
      <xdr:nvGraphicFramePr>
        <xdr:cNvPr id="41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857250</xdr:colOff>
      <xdr:row>96</xdr:row>
      <xdr:rowOff>0</xdr:rowOff>
    </xdr:from>
    <xdr:to>
      <xdr:col>17</xdr:col>
      <xdr:colOff>76200</xdr:colOff>
      <xdr:row>96</xdr:row>
      <xdr:rowOff>0</xdr:rowOff>
    </xdr:to>
    <xdr:graphicFrame macro="">
      <xdr:nvGraphicFramePr>
        <xdr:cNvPr id="41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222</xdr:row>
      <xdr:rowOff>57150</xdr:rowOff>
    </xdr:from>
    <xdr:to>
      <xdr:col>5</xdr:col>
      <xdr:colOff>647700</xdr:colOff>
      <xdr:row>243</xdr:row>
      <xdr:rowOff>9525</xdr:rowOff>
    </xdr:to>
    <xdr:graphicFrame macro="">
      <xdr:nvGraphicFramePr>
        <xdr:cNvPr id="412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171450</xdr:colOff>
      <xdr:row>194</xdr:row>
      <xdr:rowOff>85725</xdr:rowOff>
    </xdr:from>
    <xdr:to>
      <xdr:col>7</xdr:col>
      <xdr:colOff>0</xdr:colOff>
      <xdr:row>215</xdr:row>
      <xdr:rowOff>142875</xdr:rowOff>
    </xdr:to>
    <xdr:graphicFrame macro="">
      <xdr:nvGraphicFramePr>
        <xdr:cNvPr id="41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28575</xdr:colOff>
      <xdr:row>194</xdr:row>
      <xdr:rowOff>76200</xdr:rowOff>
    </xdr:from>
    <xdr:to>
      <xdr:col>13</xdr:col>
      <xdr:colOff>57150</xdr:colOff>
      <xdr:row>215</xdr:row>
      <xdr:rowOff>152400</xdr:rowOff>
    </xdr:to>
    <xdr:graphicFrame macro="">
      <xdr:nvGraphicFramePr>
        <xdr:cNvPr id="41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609600</xdr:colOff>
      <xdr:row>155</xdr:row>
      <xdr:rowOff>85725</xdr:rowOff>
    </xdr:from>
    <xdr:to>
      <xdr:col>25</xdr:col>
      <xdr:colOff>323850</xdr:colOff>
      <xdr:row>176</xdr:row>
      <xdr:rowOff>133350</xdr:rowOff>
    </xdr:to>
    <xdr:graphicFrame macro="">
      <xdr:nvGraphicFramePr>
        <xdr:cNvPr id="41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xdr:colOff>
      <xdr:row>155</xdr:row>
      <xdr:rowOff>85725</xdr:rowOff>
    </xdr:from>
    <xdr:to>
      <xdr:col>18</xdr:col>
      <xdr:colOff>600075</xdr:colOff>
      <xdr:row>176</xdr:row>
      <xdr:rowOff>95250</xdr:rowOff>
    </xdr:to>
    <xdr:graphicFrame macro="">
      <xdr:nvGraphicFramePr>
        <xdr:cNvPr id="413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647700</xdr:colOff>
      <xdr:row>127</xdr:row>
      <xdr:rowOff>85725</xdr:rowOff>
    </xdr:from>
    <xdr:to>
      <xdr:col>17</xdr:col>
      <xdr:colOff>962025</xdr:colOff>
      <xdr:row>147</xdr:row>
      <xdr:rowOff>209550</xdr:rowOff>
    </xdr:to>
    <xdr:graphicFrame macro="">
      <xdr:nvGraphicFramePr>
        <xdr:cNvPr id="413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981075</xdr:colOff>
      <xdr:row>127</xdr:row>
      <xdr:rowOff>76200</xdr:rowOff>
    </xdr:from>
    <xdr:to>
      <xdr:col>23</xdr:col>
      <xdr:colOff>581025</xdr:colOff>
      <xdr:row>147</xdr:row>
      <xdr:rowOff>219075</xdr:rowOff>
    </xdr:to>
    <xdr:graphicFrame macro="">
      <xdr:nvGraphicFramePr>
        <xdr:cNvPr id="413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647700</xdr:colOff>
      <xdr:row>222</xdr:row>
      <xdr:rowOff>57150</xdr:rowOff>
    </xdr:from>
    <xdr:to>
      <xdr:col>10</xdr:col>
      <xdr:colOff>104775</xdr:colOff>
      <xdr:row>243</xdr:row>
      <xdr:rowOff>9525</xdr:rowOff>
    </xdr:to>
    <xdr:graphicFrame macro="">
      <xdr:nvGraphicFramePr>
        <xdr:cNvPr id="413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295275</xdr:colOff>
      <xdr:row>96</xdr:row>
      <xdr:rowOff>0</xdr:rowOff>
    </xdr:from>
    <xdr:to>
      <xdr:col>8</xdr:col>
      <xdr:colOff>619125</xdr:colOff>
      <xdr:row>96</xdr:row>
      <xdr:rowOff>0</xdr:rowOff>
    </xdr:to>
    <xdr:graphicFrame macro="">
      <xdr:nvGraphicFramePr>
        <xdr:cNvPr id="51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857250</xdr:colOff>
      <xdr:row>96</xdr:row>
      <xdr:rowOff>0</xdr:rowOff>
    </xdr:from>
    <xdr:to>
      <xdr:col>17</xdr:col>
      <xdr:colOff>76200</xdr:colOff>
      <xdr:row>96</xdr:row>
      <xdr:rowOff>0</xdr:rowOff>
    </xdr:to>
    <xdr:graphicFrame macro="">
      <xdr:nvGraphicFramePr>
        <xdr:cNvPr id="51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222</xdr:row>
      <xdr:rowOff>57150</xdr:rowOff>
    </xdr:from>
    <xdr:to>
      <xdr:col>5</xdr:col>
      <xdr:colOff>647700</xdr:colOff>
      <xdr:row>243</xdr:row>
      <xdr:rowOff>9525</xdr:rowOff>
    </xdr:to>
    <xdr:graphicFrame macro="">
      <xdr:nvGraphicFramePr>
        <xdr:cNvPr id="51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171450</xdr:colOff>
      <xdr:row>194</xdr:row>
      <xdr:rowOff>85725</xdr:rowOff>
    </xdr:from>
    <xdr:to>
      <xdr:col>7</xdr:col>
      <xdr:colOff>0</xdr:colOff>
      <xdr:row>215</xdr:row>
      <xdr:rowOff>142875</xdr:rowOff>
    </xdr:to>
    <xdr:graphicFrame macro="">
      <xdr:nvGraphicFramePr>
        <xdr:cNvPr id="515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28575</xdr:colOff>
      <xdr:row>194</xdr:row>
      <xdr:rowOff>76200</xdr:rowOff>
    </xdr:from>
    <xdr:to>
      <xdr:col>13</xdr:col>
      <xdr:colOff>57150</xdr:colOff>
      <xdr:row>215</xdr:row>
      <xdr:rowOff>152400</xdr:rowOff>
    </xdr:to>
    <xdr:graphicFrame macro="">
      <xdr:nvGraphicFramePr>
        <xdr:cNvPr id="51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609600</xdr:colOff>
      <xdr:row>155</xdr:row>
      <xdr:rowOff>85725</xdr:rowOff>
    </xdr:from>
    <xdr:to>
      <xdr:col>25</xdr:col>
      <xdr:colOff>323850</xdr:colOff>
      <xdr:row>176</xdr:row>
      <xdr:rowOff>133350</xdr:rowOff>
    </xdr:to>
    <xdr:graphicFrame macro="">
      <xdr:nvGraphicFramePr>
        <xdr:cNvPr id="515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xdr:colOff>
      <xdr:row>155</xdr:row>
      <xdr:rowOff>85725</xdr:rowOff>
    </xdr:from>
    <xdr:to>
      <xdr:col>18</xdr:col>
      <xdr:colOff>600075</xdr:colOff>
      <xdr:row>176</xdr:row>
      <xdr:rowOff>95250</xdr:rowOff>
    </xdr:to>
    <xdr:graphicFrame macro="">
      <xdr:nvGraphicFramePr>
        <xdr:cNvPr id="515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647700</xdr:colOff>
      <xdr:row>127</xdr:row>
      <xdr:rowOff>85725</xdr:rowOff>
    </xdr:from>
    <xdr:to>
      <xdr:col>17</xdr:col>
      <xdr:colOff>962025</xdr:colOff>
      <xdr:row>147</xdr:row>
      <xdr:rowOff>209550</xdr:rowOff>
    </xdr:to>
    <xdr:graphicFrame macro="">
      <xdr:nvGraphicFramePr>
        <xdr:cNvPr id="515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981075</xdr:colOff>
      <xdr:row>127</xdr:row>
      <xdr:rowOff>76200</xdr:rowOff>
    </xdr:from>
    <xdr:to>
      <xdr:col>23</xdr:col>
      <xdr:colOff>581025</xdr:colOff>
      <xdr:row>147</xdr:row>
      <xdr:rowOff>219075</xdr:rowOff>
    </xdr:to>
    <xdr:graphicFrame macro="">
      <xdr:nvGraphicFramePr>
        <xdr:cNvPr id="515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647700</xdr:colOff>
      <xdr:row>222</xdr:row>
      <xdr:rowOff>57150</xdr:rowOff>
    </xdr:from>
    <xdr:to>
      <xdr:col>10</xdr:col>
      <xdr:colOff>104775</xdr:colOff>
      <xdr:row>243</xdr:row>
      <xdr:rowOff>9525</xdr:rowOff>
    </xdr:to>
    <xdr:graphicFrame macro="">
      <xdr:nvGraphicFramePr>
        <xdr:cNvPr id="516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B20" sqref="B20"/>
    </sheetView>
  </sheetViews>
  <sheetFormatPr defaultRowHeight="12.75" x14ac:dyDescent="0.2"/>
  <cols>
    <col min="1" max="1" width="60.140625" style="578" customWidth="1"/>
    <col min="2" max="2" width="27.5703125" style="577" customWidth="1"/>
    <col min="3" max="3" width="29.42578125" style="578" customWidth="1"/>
    <col min="4" max="16384" width="9.140625" style="578"/>
  </cols>
  <sheetData>
    <row r="1" spans="1:3" ht="92.25" customHeight="1" x14ac:dyDescent="0.2"/>
    <row r="2" spans="1:3" x14ac:dyDescent="0.2">
      <c r="A2" s="585" t="s">
        <v>23</v>
      </c>
      <c r="B2" s="586"/>
      <c r="C2" s="587"/>
    </row>
    <row r="3" spans="1:3" x14ac:dyDescent="0.2">
      <c r="A3" s="587" t="s">
        <v>103</v>
      </c>
      <c r="B3" s="586"/>
      <c r="C3" s="587"/>
    </row>
    <row r="4" spans="1:3" x14ac:dyDescent="0.2">
      <c r="A4" s="587"/>
      <c r="B4" s="586"/>
      <c r="C4" s="587"/>
    </row>
    <row r="5" spans="1:3" x14ac:dyDescent="0.2">
      <c r="A5" s="588" t="s">
        <v>5</v>
      </c>
      <c r="B5" s="579" t="s">
        <v>102</v>
      </c>
      <c r="C5" s="580" t="s">
        <v>100</v>
      </c>
    </row>
    <row r="6" spans="1:3" x14ac:dyDescent="0.2">
      <c r="A6" s="589" t="s">
        <v>107</v>
      </c>
      <c r="B6" s="447"/>
      <c r="C6" s="448"/>
    </row>
    <row r="7" spans="1:3" x14ac:dyDescent="0.2">
      <c r="A7" s="589" t="s">
        <v>108</v>
      </c>
      <c r="B7" s="447"/>
      <c r="C7" s="448"/>
    </row>
    <row r="8" spans="1:3" x14ac:dyDescent="0.2">
      <c r="A8" s="589" t="s">
        <v>85</v>
      </c>
      <c r="B8" s="447"/>
      <c r="C8" s="448"/>
    </row>
    <row r="9" spans="1:3" x14ac:dyDescent="0.2">
      <c r="A9" s="589" t="s">
        <v>86</v>
      </c>
      <c r="B9" s="449"/>
      <c r="C9" s="448"/>
    </row>
    <row r="10" spans="1:3" s="581" customFormat="1" x14ac:dyDescent="0.2">
      <c r="A10" s="590" t="s">
        <v>87</v>
      </c>
      <c r="B10" s="447"/>
      <c r="C10" s="448"/>
    </row>
    <row r="11" spans="1:3" s="581" customFormat="1" ht="26.25" customHeight="1" x14ac:dyDescent="0.2">
      <c r="A11" s="591" t="s">
        <v>209</v>
      </c>
      <c r="B11" s="447"/>
      <c r="C11" s="448"/>
    </row>
    <row r="12" spans="1:3" s="581" customFormat="1" x14ac:dyDescent="0.2">
      <c r="A12" s="582"/>
      <c r="B12" s="583"/>
      <c r="C12" s="584"/>
    </row>
  </sheetData>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5"/>
  <sheetViews>
    <sheetView zoomScale="80" workbookViewId="0">
      <selection activeCell="D16" sqref="D16"/>
    </sheetView>
  </sheetViews>
  <sheetFormatPr defaultRowHeight="12.75" x14ac:dyDescent="0.2"/>
  <cols>
    <col min="1" max="1" width="4.28515625" style="626" customWidth="1"/>
    <col min="2" max="2" width="12.7109375" style="626" customWidth="1"/>
    <col min="3" max="3" width="26" style="626" customWidth="1"/>
    <col min="4" max="4" width="13.85546875" style="626" customWidth="1"/>
    <col min="5" max="5" width="11.5703125" style="626" customWidth="1"/>
    <col min="6" max="6" width="11" style="626" customWidth="1"/>
    <col min="7" max="7" width="10.5703125" style="626" customWidth="1"/>
    <col min="8" max="8" width="8.85546875" style="626" customWidth="1"/>
    <col min="9" max="9" width="10.7109375" style="626" customWidth="1"/>
    <col min="10" max="10" width="15" style="626" customWidth="1"/>
    <col min="11" max="11" width="11.85546875" style="626" customWidth="1"/>
    <col min="12" max="12" width="11.85546875" style="633" customWidth="1"/>
    <col min="13" max="13" width="13.7109375" style="633" customWidth="1"/>
    <col min="14" max="14" width="11.42578125" style="633" bestFit="1" customWidth="1"/>
    <col min="15" max="18" width="10.7109375" style="633" customWidth="1"/>
    <col min="19" max="19" width="11.42578125" style="633" bestFit="1" customWidth="1"/>
    <col min="20" max="21" width="10.7109375" style="633" customWidth="1"/>
    <col min="22" max="22" width="11.42578125" style="633" bestFit="1" customWidth="1"/>
    <col min="23" max="25" width="10.7109375" style="633" customWidth="1"/>
    <col min="26" max="26" width="11.42578125" style="633" bestFit="1" customWidth="1"/>
    <col min="27" max="27" width="9.85546875" style="633" customWidth="1"/>
    <col min="28" max="28" width="12.42578125" style="626" customWidth="1"/>
    <col min="29" max="29" width="9.140625" style="626"/>
    <col min="30" max="30" width="11" style="626" customWidth="1"/>
    <col min="31" max="32" width="10.140625" style="626" customWidth="1"/>
    <col min="33" max="33" width="11.42578125" style="626" bestFit="1" customWidth="1"/>
    <col min="34" max="35" width="10.28515625" style="626" bestFit="1" customWidth="1"/>
    <col min="36" max="36" width="9.28515625" style="626" bestFit="1" customWidth="1"/>
    <col min="37" max="37" width="12.42578125" style="626" customWidth="1"/>
    <col min="38" max="38" width="11.42578125" style="626" customWidth="1"/>
    <col min="39" max="40" width="10.7109375" style="626" customWidth="1"/>
    <col min="41" max="45" width="9.140625" style="626"/>
    <col min="46" max="46" width="12" style="626" customWidth="1"/>
    <col min="47" max="16384" width="9.140625" style="626"/>
  </cols>
  <sheetData>
    <row r="1" spans="1:28" s="628" customFormat="1" x14ac:dyDescent="0.2">
      <c r="A1" s="627" t="s">
        <v>193</v>
      </c>
      <c r="L1" s="629"/>
      <c r="M1" s="627"/>
      <c r="N1" s="627"/>
      <c r="O1" s="627"/>
      <c r="P1" s="627"/>
      <c r="Q1" s="627"/>
      <c r="R1" s="627"/>
      <c r="S1" s="627"/>
      <c r="T1" s="627"/>
      <c r="U1" s="627"/>
      <c r="V1" s="627"/>
      <c r="W1" s="627"/>
      <c r="X1" s="627"/>
      <c r="Y1" s="627"/>
      <c r="Z1" s="627"/>
      <c r="AA1" s="627"/>
    </row>
    <row r="2" spans="1:28" s="628" customFormat="1" ht="15.75" x14ac:dyDescent="0.25">
      <c r="A2" s="630"/>
      <c r="B2" s="631" t="s">
        <v>194</v>
      </c>
      <c r="L2" s="629"/>
      <c r="M2" s="627"/>
      <c r="N2" s="627"/>
      <c r="O2" s="627"/>
      <c r="P2" s="627"/>
      <c r="Q2" s="627"/>
      <c r="R2" s="627"/>
      <c r="S2" s="627"/>
      <c r="T2" s="627"/>
      <c r="U2" s="627"/>
      <c r="V2" s="627"/>
      <c r="W2" s="627"/>
      <c r="X2" s="627"/>
      <c r="Y2" s="627"/>
      <c r="Z2" s="627"/>
      <c r="AA2" s="627"/>
    </row>
    <row r="3" spans="1:28" s="628" customFormat="1" ht="15.75" x14ac:dyDescent="0.25">
      <c r="A3" s="630"/>
      <c r="B3" s="631"/>
      <c r="C3" s="631" t="s">
        <v>195</v>
      </c>
      <c r="L3" s="629"/>
      <c r="M3" s="627"/>
      <c r="N3" s="627"/>
      <c r="O3" s="627"/>
      <c r="P3" s="627"/>
      <c r="Q3" s="627"/>
      <c r="R3" s="627"/>
      <c r="S3" s="627"/>
      <c r="T3" s="627"/>
      <c r="U3" s="627"/>
      <c r="V3" s="627"/>
      <c r="W3" s="627"/>
      <c r="X3" s="627"/>
      <c r="Y3" s="627"/>
      <c r="Z3" s="627"/>
      <c r="AA3" s="627"/>
    </row>
    <row r="4" spans="1:28" s="628" customFormat="1" ht="15.75" x14ac:dyDescent="0.25">
      <c r="A4" s="630"/>
      <c r="B4" s="631" t="s">
        <v>196</v>
      </c>
      <c r="L4" s="629"/>
      <c r="M4" s="627"/>
      <c r="N4" s="627"/>
      <c r="O4" s="627"/>
      <c r="P4" s="627"/>
      <c r="Q4" s="627"/>
      <c r="R4" s="627"/>
      <c r="S4" s="627"/>
      <c r="T4" s="627"/>
      <c r="U4" s="627"/>
      <c r="V4" s="627"/>
      <c r="W4" s="627"/>
      <c r="X4" s="627"/>
      <c r="Y4" s="627"/>
      <c r="Z4" s="627"/>
      <c r="AA4" s="627"/>
    </row>
    <row r="5" spans="1:28" s="628" customFormat="1" ht="15.75" x14ac:dyDescent="0.25">
      <c r="A5" s="630"/>
      <c r="B5" s="631" t="s">
        <v>188</v>
      </c>
      <c r="L5" s="629"/>
      <c r="M5" s="627"/>
      <c r="N5" s="627"/>
      <c r="O5" s="627"/>
      <c r="P5" s="627"/>
      <c r="Q5" s="627"/>
      <c r="R5" s="627"/>
      <c r="S5" s="627"/>
      <c r="T5" s="627"/>
      <c r="U5" s="627"/>
      <c r="V5" s="627"/>
      <c r="W5" s="627"/>
      <c r="X5" s="627"/>
      <c r="Y5" s="627"/>
      <c r="Z5" s="627"/>
      <c r="AA5" s="627"/>
    </row>
    <row r="6" spans="1:28" s="628" customFormat="1" ht="15.75" x14ac:dyDescent="0.25">
      <c r="A6" s="630"/>
      <c r="B6" s="657"/>
      <c r="C6" s="631" t="s">
        <v>197</v>
      </c>
      <c r="L6" s="629"/>
      <c r="M6" s="627"/>
      <c r="N6" s="627"/>
      <c r="O6" s="627"/>
      <c r="P6" s="627"/>
      <c r="Q6" s="627"/>
      <c r="R6" s="627"/>
      <c r="S6" s="627"/>
      <c r="T6" s="627"/>
      <c r="U6" s="627"/>
      <c r="V6" s="627"/>
      <c r="W6" s="627"/>
      <c r="X6" s="627"/>
      <c r="Y6" s="627"/>
      <c r="Z6" s="627"/>
      <c r="AA6" s="627"/>
    </row>
    <row r="7" spans="1:28" s="628" customFormat="1" ht="15.75" x14ac:dyDescent="0.25">
      <c r="A7" s="630"/>
      <c r="B7" s="631"/>
      <c r="C7" s="631" t="s">
        <v>198</v>
      </c>
      <c r="L7" s="629"/>
      <c r="M7" s="627"/>
      <c r="N7" s="627"/>
      <c r="O7" s="627"/>
      <c r="P7" s="627"/>
      <c r="Q7" s="627"/>
      <c r="R7" s="627"/>
      <c r="S7" s="627"/>
      <c r="T7" s="627"/>
      <c r="U7" s="627"/>
      <c r="V7" s="627"/>
      <c r="W7" s="627"/>
      <c r="X7" s="627"/>
      <c r="Y7" s="627"/>
      <c r="Z7" s="627"/>
      <c r="AA7" s="627"/>
    </row>
    <row r="8" spans="1:28" s="628" customFormat="1" ht="15.75" hidden="1" x14ac:dyDescent="0.25">
      <c r="A8" s="630"/>
      <c r="B8" s="631"/>
      <c r="L8" s="629"/>
      <c r="M8" s="627"/>
      <c r="N8" s="627"/>
      <c r="O8" s="627"/>
      <c r="P8" s="627"/>
      <c r="Q8" s="627"/>
      <c r="R8" s="627"/>
      <c r="S8" s="627"/>
      <c r="T8" s="627"/>
      <c r="U8" s="627"/>
      <c r="V8" s="627"/>
      <c r="W8" s="627"/>
      <c r="X8" s="627"/>
      <c r="Y8" s="627"/>
      <c r="Z8" s="627"/>
      <c r="AA8" s="627"/>
    </row>
    <row r="9" spans="1:28" s="628" customFormat="1" ht="15.75" hidden="1" x14ac:dyDescent="0.25">
      <c r="A9" s="630"/>
      <c r="B9" s="631"/>
      <c r="C9" s="631"/>
      <c r="L9" s="629"/>
      <c r="M9" s="627"/>
      <c r="N9" s="627"/>
      <c r="O9" s="627"/>
      <c r="P9" s="627"/>
      <c r="Q9" s="627"/>
      <c r="R9" s="627"/>
      <c r="S9" s="627"/>
      <c r="T9" s="627"/>
      <c r="U9" s="627"/>
      <c r="V9" s="627"/>
      <c r="W9" s="627"/>
      <c r="X9" s="627"/>
      <c r="Y9" s="627"/>
      <c r="Z9" s="627"/>
      <c r="AA9" s="627"/>
    </row>
    <row r="10" spans="1:28" s="628" customFormat="1" ht="16.5" thickBot="1" x14ac:dyDescent="0.3">
      <c r="A10" s="630"/>
      <c r="B10" s="631"/>
      <c r="C10" s="631"/>
      <c r="L10" s="629"/>
      <c r="M10" s="627"/>
      <c r="N10" s="627"/>
      <c r="O10" s="627"/>
      <c r="P10" s="627"/>
      <c r="Q10" s="627"/>
      <c r="R10" s="627"/>
      <c r="S10" s="627"/>
      <c r="T10" s="627"/>
      <c r="U10" s="627"/>
      <c r="V10" s="627"/>
      <c r="W10" s="627"/>
      <c r="X10" s="627"/>
      <c r="Y10" s="627"/>
      <c r="Z10" s="627"/>
      <c r="AA10" s="627"/>
    </row>
    <row r="11" spans="1:28" ht="21" customHeight="1" thickBot="1" x14ac:dyDescent="0.3">
      <c r="A11" s="1172" t="s">
        <v>43</v>
      </c>
      <c r="B11" s="632">
        <v>1</v>
      </c>
      <c r="C11" s="661" t="s">
        <v>121</v>
      </c>
      <c r="D11" s="662"/>
      <c r="E11" s="662"/>
      <c r="F11" s="662"/>
      <c r="G11" s="662"/>
      <c r="H11" s="662"/>
      <c r="I11" s="662"/>
      <c r="J11" s="662"/>
      <c r="K11" s="662"/>
      <c r="L11" s="662"/>
      <c r="M11" s="663">
        <f>'1. Input - Background info'!B6</f>
        <v>0</v>
      </c>
      <c r="N11" s="664"/>
      <c r="O11" s="665"/>
      <c r="P11" s="666"/>
      <c r="Q11" s="634"/>
      <c r="R11" s="634"/>
      <c r="S11" s="634"/>
      <c r="T11" s="634"/>
      <c r="U11" s="634"/>
      <c r="V11" s="634"/>
      <c r="W11" s="634"/>
      <c r="X11" s="634"/>
      <c r="Y11" s="634"/>
      <c r="Z11" s="634"/>
      <c r="AA11" s="634"/>
      <c r="AB11" s="634"/>
    </row>
    <row r="12" spans="1:28" s="636" customFormat="1" ht="20.25" customHeight="1" x14ac:dyDescent="0.25">
      <c r="A12" s="1172"/>
      <c r="B12" s="635"/>
      <c r="C12" s="1155" t="s">
        <v>44</v>
      </c>
      <c r="D12" s="1159" t="s">
        <v>62</v>
      </c>
      <c r="E12" s="1159" t="s">
        <v>7</v>
      </c>
      <c r="F12" s="1171" t="s">
        <v>1</v>
      </c>
      <c r="G12" s="1159" t="s">
        <v>2</v>
      </c>
      <c r="H12" s="1159" t="s">
        <v>4</v>
      </c>
      <c r="I12" s="1159" t="s">
        <v>3</v>
      </c>
      <c r="J12" s="1171" t="s">
        <v>153</v>
      </c>
      <c r="K12" s="1157"/>
      <c r="L12" s="1158"/>
      <c r="M12" s="1171" t="s">
        <v>24</v>
      </c>
      <c r="N12" s="665"/>
      <c r="O12" s="666"/>
      <c r="P12" s="665"/>
      <c r="Q12" s="634"/>
      <c r="R12" s="634"/>
      <c r="S12" s="634"/>
      <c r="T12" s="634"/>
      <c r="U12" s="634"/>
      <c r="V12" s="634"/>
      <c r="W12" s="634"/>
      <c r="X12" s="634"/>
      <c r="Y12" s="634"/>
      <c r="Z12" s="634"/>
      <c r="AA12" s="634"/>
    </row>
    <row r="13" spans="1:28" ht="13.5" customHeight="1" x14ac:dyDescent="0.25">
      <c r="A13" s="1172"/>
      <c r="B13" s="632"/>
      <c r="C13" s="1156"/>
      <c r="D13" s="1160"/>
      <c r="E13" s="1160"/>
      <c r="F13" s="1171"/>
      <c r="G13" s="1160"/>
      <c r="H13" s="1160"/>
      <c r="I13" s="1160"/>
      <c r="J13" s="1171"/>
      <c r="K13" s="1157"/>
      <c r="L13" s="1164"/>
      <c r="M13" s="1171"/>
      <c r="N13" s="665"/>
      <c r="O13" s="666"/>
      <c r="P13" s="665"/>
      <c r="Q13" s="634"/>
      <c r="R13" s="634"/>
      <c r="S13" s="634"/>
      <c r="T13" s="634"/>
      <c r="U13" s="634"/>
      <c r="V13" s="634"/>
      <c r="W13" s="634"/>
      <c r="X13" s="634"/>
      <c r="Y13" s="634"/>
      <c r="Z13" s="634"/>
      <c r="AA13" s="634"/>
    </row>
    <row r="14" spans="1:28" x14ac:dyDescent="0.2">
      <c r="A14" s="1172"/>
      <c r="B14" s="637"/>
      <c r="C14" s="660" t="s">
        <v>101</v>
      </c>
      <c r="D14" s="1160"/>
      <c r="E14" s="1160"/>
      <c r="F14" s="1159"/>
      <c r="G14" s="1160"/>
      <c r="H14" s="1160"/>
      <c r="I14" s="1160"/>
      <c r="J14" s="1159"/>
      <c r="K14" s="1158"/>
      <c r="L14" s="1164"/>
      <c r="M14" s="1159"/>
      <c r="N14" s="664"/>
      <c r="O14" s="667"/>
      <c r="P14" s="667"/>
      <c r="Q14" s="638"/>
      <c r="R14" s="638"/>
      <c r="S14" s="638"/>
      <c r="T14" s="638"/>
      <c r="U14" s="638"/>
      <c r="V14" s="638"/>
      <c r="W14" s="638"/>
      <c r="X14" s="638"/>
      <c r="Y14" s="638"/>
      <c r="Z14" s="638"/>
      <c r="AA14" s="638"/>
    </row>
    <row r="15" spans="1:28" ht="22.5" customHeight="1" x14ac:dyDescent="0.2">
      <c r="A15" s="1172"/>
      <c r="B15" s="637"/>
      <c r="C15" s="450"/>
      <c r="D15" s="451"/>
      <c r="E15" s="451"/>
      <c r="F15" s="451"/>
      <c r="G15" s="451"/>
      <c r="H15" s="451"/>
      <c r="I15" s="451"/>
      <c r="J15" s="451"/>
      <c r="K15" s="451"/>
      <c r="L15" s="639"/>
      <c r="M15" s="668">
        <f>SUM(D15:L15)</f>
        <v>0</v>
      </c>
      <c r="N15" s="669"/>
      <c r="O15" s="670"/>
      <c r="P15" s="670"/>
      <c r="Q15" s="641"/>
      <c r="R15" s="641"/>
      <c r="S15" s="641"/>
      <c r="T15" s="641"/>
      <c r="U15" s="641"/>
      <c r="V15" s="640"/>
      <c r="W15" s="641"/>
      <c r="X15" s="641"/>
      <c r="Y15" s="641"/>
      <c r="Z15" s="641"/>
      <c r="AA15" s="641"/>
    </row>
    <row r="16" spans="1:28" ht="41.25" customHeight="1" x14ac:dyDescent="0.2">
      <c r="A16" s="1172"/>
      <c r="B16" s="637"/>
      <c r="C16" s="671" t="s">
        <v>15</v>
      </c>
      <c r="D16" s="672">
        <v>15</v>
      </c>
      <c r="E16" s="672">
        <v>4</v>
      </c>
      <c r="F16" s="672">
        <v>120</v>
      </c>
      <c r="G16" s="672">
        <v>120</v>
      </c>
      <c r="H16" s="672">
        <f>1/3.5</f>
        <v>0.2857142857142857</v>
      </c>
      <c r="I16" s="672">
        <f>1/3.5</f>
        <v>0.2857142857142857</v>
      </c>
      <c r="J16" s="672">
        <v>20</v>
      </c>
      <c r="K16" s="643"/>
      <c r="L16" s="643"/>
      <c r="M16" s="1173" t="s">
        <v>178</v>
      </c>
      <c r="N16" s="1173"/>
      <c r="O16" s="1173"/>
      <c r="P16" s="1173"/>
      <c r="Q16" s="641"/>
      <c r="R16" s="641"/>
      <c r="S16" s="641"/>
      <c r="T16" s="641"/>
      <c r="U16" s="640"/>
      <c r="V16" s="641"/>
      <c r="W16" s="641"/>
      <c r="X16" s="641"/>
      <c r="Y16" s="641"/>
      <c r="Z16" s="641"/>
      <c r="AA16" s="626"/>
    </row>
    <row r="17" spans="1:48" ht="12" x14ac:dyDescent="0.2">
      <c r="A17" s="1172"/>
      <c r="B17" s="637"/>
      <c r="C17" s="634"/>
      <c r="D17" s="641"/>
      <c r="E17" s="641"/>
      <c r="F17" s="641"/>
      <c r="G17" s="641"/>
      <c r="H17" s="642"/>
      <c r="I17" s="641"/>
      <c r="J17" s="641"/>
      <c r="K17" s="641"/>
      <c r="L17" s="641"/>
      <c r="M17" s="640"/>
      <c r="N17" s="641"/>
      <c r="O17" s="641"/>
      <c r="P17" s="641"/>
      <c r="Q17" s="641"/>
      <c r="R17" s="641"/>
      <c r="S17" s="641"/>
      <c r="T17" s="641"/>
      <c r="U17" s="640"/>
      <c r="V17" s="641"/>
      <c r="W17" s="641"/>
      <c r="X17" s="641"/>
      <c r="Y17" s="641"/>
      <c r="Z17" s="641"/>
      <c r="AA17" s="626"/>
    </row>
    <row r="18" spans="1:48" ht="18" x14ac:dyDescent="0.25">
      <c r="A18" s="1172"/>
      <c r="B18" s="673">
        <v>2</v>
      </c>
      <c r="C18" s="674"/>
      <c r="D18" s="674"/>
      <c r="E18" s="674"/>
      <c r="F18" s="674"/>
      <c r="G18" s="674"/>
      <c r="H18" s="674"/>
      <c r="I18" s="674"/>
      <c r="L18" s="636"/>
      <c r="M18" s="636"/>
      <c r="N18" s="636"/>
      <c r="O18" s="636"/>
      <c r="P18" s="636"/>
      <c r="Q18" s="636"/>
      <c r="R18" s="636"/>
      <c r="S18" s="636"/>
      <c r="T18" s="626"/>
      <c r="U18" s="626"/>
      <c r="V18" s="626"/>
      <c r="W18" s="626"/>
      <c r="X18" s="626"/>
      <c r="Y18" s="626"/>
      <c r="Z18" s="626"/>
      <c r="AA18" s="626"/>
    </row>
    <row r="19" spans="1:48" ht="12" x14ac:dyDescent="0.2">
      <c r="A19" s="1172"/>
      <c r="B19" s="675" t="s">
        <v>105</v>
      </c>
      <c r="C19" s="676"/>
      <c r="D19" s="677"/>
      <c r="E19" s="677"/>
      <c r="F19" s="677"/>
      <c r="G19" s="677"/>
      <c r="H19" s="677"/>
      <c r="I19" s="677"/>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row>
    <row r="20" spans="1:48" x14ac:dyDescent="0.2">
      <c r="A20" s="1172"/>
      <c r="B20" s="678"/>
      <c r="C20" s="678"/>
      <c r="D20" s="674"/>
      <c r="E20" s="674"/>
      <c r="F20" s="674"/>
      <c r="G20" s="674"/>
      <c r="H20" s="674"/>
      <c r="I20" s="674"/>
    </row>
    <row r="21" spans="1:48" ht="25.5" customHeight="1" x14ac:dyDescent="0.2">
      <c r="A21" s="1172"/>
      <c r="B21" s="1161" t="s">
        <v>122</v>
      </c>
      <c r="C21" s="1162"/>
      <c r="D21" s="1163"/>
      <c r="E21" s="1168" t="s">
        <v>106</v>
      </c>
      <c r="F21" s="1169"/>
      <c r="G21" s="1169"/>
      <c r="H21" s="1169"/>
      <c r="I21" s="1170"/>
      <c r="J21" s="453"/>
      <c r="K21" s="452"/>
      <c r="L21" s="645"/>
    </row>
    <row r="22" spans="1:48" ht="24.75" customHeight="1" x14ac:dyDescent="0.2">
      <c r="A22" s="1172"/>
      <c r="B22" s="679" t="s">
        <v>9</v>
      </c>
      <c r="C22" s="680" t="s">
        <v>22</v>
      </c>
      <c r="D22" s="679" t="s">
        <v>11</v>
      </c>
      <c r="E22" s="1149" t="s">
        <v>104</v>
      </c>
      <c r="F22" s="1150"/>
      <c r="G22" s="1150"/>
      <c r="H22" s="1150"/>
      <c r="I22" s="1151"/>
      <c r="J22" s="453"/>
      <c r="K22" s="452"/>
      <c r="L22" s="645"/>
    </row>
    <row r="23" spans="1:48" x14ac:dyDescent="0.2">
      <c r="A23" s="1172"/>
      <c r="B23" s="454">
        <v>2009</v>
      </c>
      <c r="C23" s="455">
        <v>1252537</v>
      </c>
      <c r="D23" s="646" t="s">
        <v>37</v>
      </c>
      <c r="F23" s="647"/>
      <c r="G23" s="648"/>
    </row>
    <row r="24" spans="1:48" x14ac:dyDescent="0.2">
      <c r="A24" s="1172"/>
      <c r="B24" s="454">
        <v>2010</v>
      </c>
      <c r="C24" s="455">
        <v>1285426</v>
      </c>
      <c r="D24" s="649">
        <f>(C24-C23)/C23</f>
        <v>2.625790695205012E-2</v>
      </c>
      <c r="E24" s="1147">
        <f>C24-C23</f>
        <v>32889</v>
      </c>
      <c r="L24" s="626"/>
      <c r="M24" s="626"/>
    </row>
    <row r="25" spans="1:48" x14ac:dyDescent="0.2">
      <c r="A25" s="1172"/>
      <c r="B25" s="454">
        <v>2011</v>
      </c>
      <c r="C25" s="455">
        <v>1318072</v>
      </c>
      <c r="D25" s="649">
        <f>(C25-C24)/C24</f>
        <v>2.5397027911369462E-2</v>
      </c>
      <c r="E25" s="1147">
        <f>C25-C24</f>
        <v>32646</v>
      </c>
      <c r="F25" s="647"/>
      <c r="G25" s="648"/>
    </row>
    <row r="26" spans="1:48" x14ac:dyDescent="0.2">
      <c r="A26" s="1172"/>
      <c r="B26" s="454">
        <v>2012</v>
      </c>
      <c r="C26" s="455">
        <v>1350897</v>
      </c>
      <c r="D26" s="649">
        <f>(C26-C25)/C25</f>
        <v>2.4903798882003413E-2</v>
      </c>
      <c r="E26" s="1147">
        <f>C26-C25</f>
        <v>32825</v>
      </c>
      <c r="F26" s="647"/>
      <c r="G26" s="648"/>
    </row>
    <row r="27" spans="1:48" x14ac:dyDescent="0.2">
      <c r="A27" s="1172"/>
      <c r="B27" s="454">
        <v>2013</v>
      </c>
      <c r="C27" s="455">
        <v>1384066</v>
      </c>
      <c r="D27" s="649">
        <f>(C27-C26)/C26</f>
        <v>2.4553315315675436E-2</v>
      </c>
      <c r="E27" s="1147">
        <f>C27-C26</f>
        <v>33169</v>
      </c>
      <c r="F27" s="647"/>
      <c r="G27" s="648"/>
    </row>
    <row r="28" spans="1:48" x14ac:dyDescent="0.2">
      <c r="A28" s="1172"/>
      <c r="B28" s="454">
        <v>2014</v>
      </c>
      <c r="C28" s="455">
        <v>1417814</v>
      </c>
      <c r="D28" s="649">
        <f>(C28-C27)/C27</f>
        <v>2.4383230279480892E-2</v>
      </c>
      <c r="E28" s="1147">
        <f>C28-C27</f>
        <v>33748</v>
      </c>
      <c r="F28" s="647"/>
      <c r="G28" s="648"/>
    </row>
    <row r="29" spans="1:48" x14ac:dyDescent="0.2">
      <c r="A29" s="1172"/>
      <c r="B29" s="650"/>
      <c r="C29" s="647"/>
      <c r="D29" s="651"/>
      <c r="F29" s="652"/>
    </row>
    <row r="30" spans="1:48" s="636" customFormat="1" ht="19.5" customHeight="1" x14ac:dyDescent="0.25">
      <c r="A30" s="1172"/>
      <c r="B30" s="673">
        <v>3</v>
      </c>
      <c r="C30" s="681"/>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3"/>
      <c r="AR30" s="683"/>
      <c r="AS30" s="683"/>
      <c r="AT30" s="683"/>
      <c r="AU30" s="683"/>
      <c r="AV30" s="683"/>
    </row>
    <row r="31" spans="1:48" ht="15" customHeight="1" thickBot="1" x14ac:dyDescent="0.3">
      <c r="A31" s="1172"/>
      <c r="B31" s="684" t="s">
        <v>215</v>
      </c>
      <c r="C31" s="675"/>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row>
    <row r="32" spans="1:48" s="628" customFormat="1" ht="13.5" customHeight="1" thickBot="1" x14ac:dyDescent="0.25">
      <c r="A32" s="1172"/>
      <c r="B32" s="685"/>
      <c r="C32" s="1174" t="s">
        <v>126</v>
      </c>
      <c r="D32" s="1152">
        <f>'1. Input - Background info'!B7</f>
        <v>0</v>
      </c>
      <c r="E32" s="1153"/>
      <c r="F32" s="1153"/>
      <c r="G32" s="1153"/>
      <c r="H32" s="1153"/>
      <c r="I32" s="1153"/>
      <c r="J32" s="1153"/>
      <c r="K32" s="1153"/>
      <c r="L32" s="1154"/>
      <c r="M32" s="1165">
        <f>D32+1</f>
        <v>1</v>
      </c>
      <c r="N32" s="1166"/>
      <c r="O32" s="1166"/>
      <c r="P32" s="1166"/>
      <c r="Q32" s="1166"/>
      <c r="R32" s="1166"/>
      <c r="S32" s="1166"/>
      <c r="T32" s="1166"/>
      <c r="U32" s="1167"/>
      <c r="V32" s="1152">
        <f>M32+1</f>
        <v>2</v>
      </c>
      <c r="W32" s="1153"/>
      <c r="X32" s="1153"/>
      <c r="Y32" s="1153"/>
      <c r="Z32" s="1153"/>
      <c r="AA32" s="1153"/>
      <c r="AB32" s="1153"/>
      <c r="AC32" s="1153"/>
      <c r="AD32" s="1154"/>
      <c r="AE32" s="1165">
        <f>V32+1</f>
        <v>3</v>
      </c>
      <c r="AF32" s="1166"/>
      <c r="AG32" s="1166"/>
      <c r="AH32" s="1166"/>
      <c r="AI32" s="1166"/>
      <c r="AJ32" s="1166"/>
      <c r="AK32" s="1166"/>
      <c r="AL32" s="1166"/>
      <c r="AM32" s="1167"/>
      <c r="AN32" s="1152">
        <f>AE32+1</f>
        <v>4</v>
      </c>
      <c r="AO32" s="1153"/>
      <c r="AP32" s="1153"/>
      <c r="AQ32" s="1153"/>
      <c r="AR32" s="1153"/>
      <c r="AS32" s="1153"/>
      <c r="AT32" s="1153"/>
      <c r="AU32" s="1153"/>
      <c r="AV32" s="1154"/>
    </row>
    <row r="33" spans="1:49" s="653" customFormat="1" ht="39" customHeight="1" thickBot="1" x14ac:dyDescent="0.25">
      <c r="A33" s="1172"/>
      <c r="B33" s="686"/>
      <c r="C33" s="1175"/>
      <c r="D33" s="687" t="str">
        <f>D12</f>
        <v>Pills</v>
      </c>
      <c r="E33" s="688" t="str">
        <f>'2.Input-Scenarios &amp; Projections'!$E$12</f>
        <v>Injectables</v>
      </c>
      <c r="F33" s="688" t="str">
        <f>'2.Input-Scenarios &amp; Projections'!$F$12</f>
        <v>Condoms (male)</v>
      </c>
      <c r="G33" s="688" t="str">
        <f>'2.Input-Scenarios &amp; Projections'!$G$12</f>
        <v>Condoms (female)</v>
      </c>
      <c r="H33" s="688" t="str">
        <f>'2.Input-Scenarios &amp; Projections'!$H$12</f>
        <v>Implants</v>
      </c>
      <c r="I33" s="688" t="str">
        <f>'2.Input-Scenarios &amp; Projections'!$I$12</f>
        <v>IUD</v>
      </c>
      <c r="J33" s="689" t="str">
        <f>$J$12</f>
        <v>Emergency Contraceptives</v>
      </c>
      <c r="K33" s="690">
        <f>$K$12</f>
        <v>0</v>
      </c>
      <c r="L33" s="691">
        <f>'2.Input-Scenarios &amp; Projections'!$L$12</f>
        <v>0</v>
      </c>
      <c r="M33" s="692" t="str">
        <f>D12</f>
        <v>Pills</v>
      </c>
      <c r="N33" s="658" t="str">
        <f>'2.Input-Scenarios &amp; Projections'!$E$12</f>
        <v>Injectables</v>
      </c>
      <c r="O33" s="658" t="str">
        <f>'2.Input-Scenarios &amp; Projections'!$F$12</f>
        <v>Condoms (male)</v>
      </c>
      <c r="P33" s="658" t="str">
        <f>'2.Input-Scenarios &amp; Projections'!$G$12</f>
        <v>Condoms (female)</v>
      </c>
      <c r="Q33" s="658" t="str">
        <f>'2.Input-Scenarios &amp; Projections'!$H$12</f>
        <v>Implants</v>
      </c>
      <c r="R33" s="658" t="str">
        <f>'2.Input-Scenarios &amp; Projections'!$I$12</f>
        <v>IUD</v>
      </c>
      <c r="S33" s="693" t="str">
        <f>$J$12</f>
        <v>Emergency Contraceptives</v>
      </c>
      <c r="T33" s="693">
        <f>$K$12</f>
        <v>0</v>
      </c>
      <c r="U33" s="693">
        <f>'2.Input-Scenarios &amp; Projections'!$L$12</f>
        <v>0</v>
      </c>
      <c r="V33" s="687" t="str">
        <f>D12</f>
        <v>Pills</v>
      </c>
      <c r="W33" s="688" t="str">
        <f>'2.Input-Scenarios &amp; Projections'!$E$12</f>
        <v>Injectables</v>
      </c>
      <c r="X33" s="688" t="str">
        <f>'2.Input-Scenarios &amp; Projections'!$F$12</f>
        <v>Condoms (male)</v>
      </c>
      <c r="Y33" s="688" t="str">
        <f>'2.Input-Scenarios &amp; Projections'!$G$12</f>
        <v>Condoms (female)</v>
      </c>
      <c r="Z33" s="688" t="str">
        <f>'2.Input-Scenarios &amp; Projections'!$H$12</f>
        <v>Implants</v>
      </c>
      <c r="AA33" s="688" t="str">
        <f>'2.Input-Scenarios &amp; Projections'!$I$12</f>
        <v>IUD</v>
      </c>
      <c r="AB33" s="689" t="str">
        <f>$J$12</f>
        <v>Emergency Contraceptives</v>
      </c>
      <c r="AC33" s="689">
        <f>$K$12</f>
        <v>0</v>
      </c>
      <c r="AD33" s="694">
        <f>'2.Input-Scenarios &amp; Projections'!$L$12</f>
        <v>0</v>
      </c>
      <c r="AE33" s="692" t="str">
        <f>D12</f>
        <v>Pills</v>
      </c>
      <c r="AF33" s="658" t="str">
        <f>'2.Input-Scenarios &amp; Projections'!$E$12</f>
        <v>Injectables</v>
      </c>
      <c r="AG33" s="658" t="str">
        <f>'2.Input-Scenarios &amp; Projections'!$F$12</f>
        <v>Condoms (male)</v>
      </c>
      <c r="AH33" s="658" t="str">
        <f>'2.Input-Scenarios &amp; Projections'!$G$12</f>
        <v>Condoms (female)</v>
      </c>
      <c r="AI33" s="658" t="str">
        <f>'2.Input-Scenarios &amp; Projections'!$H$12</f>
        <v>Implants</v>
      </c>
      <c r="AJ33" s="658" t="str">
        <f>'2.Input-Scenarios &amp; Projections'!$I$12</f>
        <v>IUD</v>
      </c>
      <c r="AK33" s="693" t="str">
        <f>$J$12</f>
        <v>Emergency Contraceptives</v>
      </c>
      <c r="AL33" s="693">
        <f>$K$12</f>
        <v>0</v>
      </c>
      <c r="AM33" s="693">
        <f>'2.Input-Scenarios &amp; Projections'!$L$12</f>
        <v>0</v>
      </c>
      <c r="AN33" s="687" t="str">
        <f>D12</f>
        <v>Pills</v>
      </c>
      <c r="AO33" s="688" t="str">
        <f>'2.Input-Scenarios &amp; Projections'!$E$12</f>
        <v>Injectables</v>
      </c>
      <c r="AP33" s="688" t="str">
        <f>'2.Input-Scenarios &amp; Projections'!$F$12</f>
        <v>Condoms (male)</v>
      </c>
      <c r="AQ33" s="688" t="str">
        <f>'2.Input-Scenarios &amp; Projections'!$G$12</f>
        <v>Condoms (female)</v>
      </c>
      <c r="AR33" s="688" t="str">
        <f>'2.Input-Scenarios &amp; Projections'!$H$12</f>
        <v>Implants</v>
      </c>
      <c r="AS33" s="688" t="str">
        <f>'2.Input-Scenarios &amp; Projections'!$I$12</f>
        <v>IUD</v>
      </c>
      <c r="AT33" s="689" t="str">
        <f>$J$12</f>
        <v>Emergency Contraceptives</v>
      </c>
      <c r="AU33" s="689">
        <f>$K$12</f>
        <v>0</v>
      </c>
      <c r="AV33" s="694">
        <f>'2.Input-Scenarios &amp; Projections'!$L$12</f>
        <v>0</v>
      </c>
      <c r="AW33" s="654"/>
    </row>
    <row r="34" spans="1:49" ht="12" x14ac:dyDescent="0.2">
      <c r="A34" s="1172"/>
      <c r="B34" s="724" t="s">
        <v>12</v>
      </c>
      <c r="C34" s="456"/>
      <c r="D34" s="457"/>
      <c r="E34" s="458"/>
      <c r="F34" s="458"/>
      <c r="G34" s="458"/>
      <c r="H34" s="458"/>
      <c r="I34" s="458"/>
      <c r="J34" s="458"/>
      <c r="K34" s="459"/>
      <c r="L34" s="460"/>
      <c r="M34" s="461"/>
      <c r="N34" s="462"/>
      <c r="O34" s="462"/>
      <c r="P34" s="462"/>
      <c r="Q34" s="462"/>
      <c r="R34" s="462"/>
      <c r="S34" s="463"/>
      <c r="T34" s="463"/>
      <c r="U34" s="463"/>
      <c r="V34" s="457"/>
      <c r="W34" s="458"/>
      <c r="X34" s="458"/>
      <c r="Y34" s="458"/>
      <c r="Z34" s="458"/>
      <c r="AA34" s="458"/>
      <c r="AB34" s="464"/>
      <c r="AC34" s="464"/>
      <c r="AD34" s="465"/>
      <c r="AE34" s="461"/>
      <c r="AF34" s="462"/>
      <c r="AG34" s="462"/>
      <c r="AH34" s="462"/>
      <c r="AI34" s="462"/>
      <c r="AJ34" s="462"/>
      <c r="AK34" s="463"/>
      <c r="AL34" s="463"/>
      <c r="AM34" s="463"/>
      <c r="AN34" s="457"/>
      <c r="AO34" s="458"/>
      <c r="AP34" s="458"/>
      <c r="AQ34" s="458"/>
      <c r="AR34" s="458"/>
      <c r="AS34" s="458"/>
      <c r="AT34" s="464"/>
      <c r="AU34" s="464"/>
      <c r="AV34" s="465"/>
    </row>
    <row r="35" spans="1:49" ht="12" x14ac:dyDescent="0.2">
      <c r="A35" s="1172"/>
      <c r="B35" s="724" t="s">
        <v>13</v>
      </c>
      <c r="C35" s="456"/>
      <c r="D35" s="457"/>
      <c r="E35" s="458"/>
      <c r="F35" s="458"/>
      <c r="G35" s="458"/>
      <c r="H35" s="458"/>
      <c r="I35" s="458"/>
      <c r="J35" s="458"/>
      <c r="K35" s="459"/>
      <c r="L35" s="460"/>
      <c r="M35" s="461"/>
      <c r="N35" s="462"/>
      <c r="O35" s="462"/>
      <c r="P35" s="462"/>
      <c r="Q35" s="462"/>
      <c r="R35" s="462"/>
      <c r="S35" s="463"/>
      <c r="T35" s="463"/>
      <c r="U35" s="463"/>
      <c r="V35" s="457"/>
      <c r="W35" s="458"/>
      <c r="X35" s="458"/>
      <c r="Y35" s="458"/>
      <c r="Z35" s="458"/>
      <c r="AA35" s="458"/>
      <c r="AB35" s="464"/>
      <c r="AC35" s="464"/>
      <c r="AD35" s="465"/>
      <c r="AE35" s="461"/>
      <c r="AF35" s="462"/>
      <c r="AG35" s="462"/>
      <c r="AH35" s="462"/>
      <c r="AI35" s="462"/>
      <c r="AJ35" s="462"/>
      <c r="AK35" s="463"/>
      <c r="AL35" s="463"/>
      <c r="AM35" s="463"/>
      <c r="AN35" s="457"/>
      <c r="AO35" s="458"/>
      <c r="AP35" s="458"/>
      <c r="AQ35" s="458"/>
      <c r="AR35" s="458"/>
      <c r="AS35" s="458"/>
      <c r="AT35" s="464"/>
      <c r="AU35" s="464"/>
      <c r="AV35" s="465"/>
    </row>
    <row r="36" spans="1:49" thickBot="1" x14ac:dyDescent="0.25">
      <c r="A36" s="1172"/>
      <c r="B36" s="724" t="s">
        <v>14</v>
      </c>
      <c r="C36" s="466"/>
      <c r="D36" s="467"/>
      <c r="E36" s="468"/>
      <c r="F36" s="468"/>
      <c r="G36" s="468"/>
      <c r="H36" s="468"/>
      <c r="I36" s="468"/>
      <c r="J36" s="468"/>
      <c r="K36" s="469"/>
      <c r="L36" s="470"/>
      <c r="M36" s="461"/>
      <c r="N36" s="462"/>
      <c r="O36" s="462"/>
      <c r="P36" s="462"/>
      <c r="Q36" s="462"/>
      <c r="R36" s="462"/>
      <c r="S36" s="463"/>
      <c r="T36" s="463"/>
      <c r="U36" s="463"/>
      <c r="V36" s="467"/>
      <c r="W36" s="468"/>
      <c r="X36" s="468"/>
      <c r="Y36" s="468"/>
      <c r="Z36" s="468"/>
      <c r="AA36" s="468"/>
      <c r="AB36" s="471"/>
      <c r="AC36" s="471"/>
      <c r="AD36" s="472"/>
      <c r="AE36" s="461"/>
      <c r="AF36" s="462"/>
      <c r="AG36" s="462"/>
      <c r="AH36" s="462"/>
      <c r="AI36" s="462"/>
      <c r="AJ36" s="462"/>
      <c r="AK36" s="463"/>
      <c r="AL36" s="463"/>
      <c r="AM36" s="463"/>
      <c r="AN36" s="467"/>
      <c r="AO36" s="468"/>
      <c r="AP36" s="468"/>
      <c r="AQ36" s="468"/>
      <c r="AR36" s="468"/>
      <c r="AS36" s="468"/>
      <c r="AT36" s="471"/>
      <c r="AU36" s="471"/>
      <c r="AV36" s="472"/>
    </row>
    <row r="37" spans="1:49" s="636" customFormat="1" ht="11.25" customHeight="1" x14ac:dyDescent="0.2">
      <c r="C37" s="655"/>
    </row>
    <row r="38" spans="1:49" x14ac:dyDescent="0.2">
      <c r="B38" s="628"/>
      <c r="C38" s="636"/>
      <c r="D38" s="636"/>
      <c r="AG38" s="656"/>
      <c r="AH38" s="519"/>
      <c r="AI38" s="519"/>
      <c r="AJ38" s="519"/>
      <c r="AK38" s="519"/>
      <c r="AL38" s="519"/>
    </row>
    <row r="39" spans="1:49" hidden="1" x14ac:dyDescent="0.2">
      <c r="C39" s="627" t="s">
        <v>213</v>
      </c>
      <c r="D39" s="633"/>
      <c r="E39" s="633"/>
      <c r="F39" s="633"/>
      <c r="G39" s="633"/>
      <c r="H39" s="633"/>
      <c r="I39" s="633"/>
      <c r="J39" s="633"/>
      <c r="K39" s="633"/>
    </row>
    <row r="40" spans="1:49" s="674" customFormat="1" ht="22.5" hidden="1" x14ac:dyDescent="0.2">
      <c r="C40" s="664"/>
      <c r="D40" s="713" t="str">
        <f>D12</f>
        <v>Pills</v>
      </c>
      <c r="E40" s="713" t="str">
        <f t="shared" ref="E40:L40" si="0">E12</f>
        <v>Injectables</v>
      </c>
      <c r="F40" s="713" t="str">
        <f t="shared" si="0"/>
        <v>Condoms (male)</v>
      </c>
      <c r="G40" s="713" t="str">
        <f t="shared" si="0"/>
        <v>Condoms (female)</v>
      </c>
      <c r="H40" s="713" t="str">
        <f t="shared" si="0"/>
        <v>Implants</v>
      </c>
      <c r="I40" s="713" t="str">
        <f t="shared" si="0"/>
        <v>IUD</v>
      </c>
      <c r="J40" s="713" t="str">
        <f t="shared" si="0"/>
        <v>Emergency Contraceptives</v>
      </c>
      <c r="K40" s="713">
        <f t="shared" si="0"/>
        <v>0</v>
      </c>
      <c r="L40" s="713">
        <f t="shared" si="0"/>
        <v>0</v>
      </c>
      <c r="M40" s="714" t="s">
        <v>179</v>
      </c>
      <c r="N40" s="715" t="s">
        <v>149</v>
      </c>
      <c r="O40" s="664"/>
      <c r="P40" s="664"/>
      <c r="Q40" s="664"/>
      <c r="R40" s="664"/>
      <c r="S40" s="664"/>
      <c r="T40" s="664"/>
      <c r="U40" s="664"/>
      <c r="V40" s="664"/>
      <c r="W40" s="664"/>
      <c r="X40" s="664"/>
      <c r="Y40" s="664"/>
      <c r="Z40" s="664"/>
      <c r="AA40" s="664"/>
    </row>
    <row r="41" spans="1:49" s="674" customFormat="1" hidden="1" x14ac:dyDescent="0.2">
      <c r="C41" s="716">
        <f>D32</f>
        <v>0</v>
      </c>
      <c r="D41" s="717">
        <f>$E$24*D15</f>
        <v>0</v>
      </c>
      <c r="E41" s="717">
        <f t="shared" ref="E41:L41" si="1">$E$24*E15</f>
        <v>0</v>
      </c>
      <c r="F41" s="717">
        <f t="shared" si="1"/>
        <v>0</v>
      </c>
      <c r="G41" s="717">
        <f t="shared" si="1"/>
        <v>0</v>
      </c>
      <c r="H41" s="717">
        <f t="shared" si="1"/>
        <v>0</v>
      </c>
      <c r="I41" s="717">
        <f t="shared" si="1"/>
        <v>0</v>
      </c>
      <c r="J41" s="717">
        <f t="shared" si="1"/>
        <v>0</v>
      </c>
      <c r="K41" s="717">
        <f t="shared" si="1"/>
        <v>0</v>
      </c>
      <c r="L41" s="717">
        <f t="shared" si="1"/>
        <v>0</v>
      </c>
      <c r="M41" s="717">
        <f>SUM(D41:L41)</f>
        <v>0</v>
      </c>
      <c r="N41" s="718">
        <f>E24*$M$15</f>
        <v>0</v>
      </c>
      <c r="O41" s="664"/>
      <c r="P41" s="664"/>
      <c r="Q41" s="664"/>
      <c r="R41" s="664"/>
      <c r="S41" s="664"/>
      <c r="T41" s="664"/>
      <c r="U41" s="664"/>
      <c r="V41" s="664"/>
      <c r="W41" s="664"/>
      <c r="X41" s="664"/>
      <c r="Y41" s="664"/>
      <c r="Z41" s="664"/>
      <c r="AA41" s="664"/>
    </row>
    <row r="42" spans="1:49" s="674" customFormat="1" hidden="1" x14ac:dyDescent="0.2">
      <c r="C42" s="716">
        <f>M32</f>
        <v>1</v>
      </c>
      <c r="D42" s="717">
        <f>$E$25*D15</f>
        <v>0</v>
      </c>
      <c r="E42" s="717">
        <f t="shared" ref="E42:M42" si="2">$E$25*E15</f>
        <v>0</v>
      </c>
      <c r="F42" s="717">
        <f t="shared" si="2"/>
        <v>0</v>
      </c>
      <c r="G42" s="717">
        <f t="shared" si="2"/>
        <v>0</v>
      </c>
      <c r="H42" s="717">
        <f t="shared" si="2"/>
        <v>0</v>
      </c>
      <c r="I42" s="717">
        <f t="shared" si="2"/>
        <v>0</v>
      </c>
      <c r="J42" s="717">
        <f t="shared" si="2"/>
        <v>0</v>
      </c>
      <c r="K42" s="717">
        <f t="shared" si="2"/>
        <v>0</v>
      </c>
      <c r="L42" s="717">
        <f t="shared" si="2"/>
        <v>0</v>
      </c>
      <c r="M42" s="717">
        <f t="shared" si="2"/>
        <v>0</v>
      </c>
      <c r="N42" s="718">
        <f>E25*$M$15</f>
        <v>0</v>
      </c>
      <c r="O42" s="664"/>
      <c r="P42" s="664"/>
      <c r="Q42" s="664"/>
      <c r="R42" s="664"/>
      <c r="S42" s="664"/>
      <c r="T42" s="664"/>
      <c r="U42" s="664"/>
      <c r="V42" s="664"/>
      <c r="W42" s="664"/>
      <c r="X42" s="664"/>
      <c r="Y42" s="664"/>
      <c r="Z42" s="664"/>
      <c r="AA42" s="664"/>
    </row>
    <row r="43" spans="1:49" s="674" customFormat="1" hidden="1" x14ac:dyDescent="0.2">
      <c r="C43" s="716">
        <f>V32</f>
        <v>2</v>
      </c>
      <c r="D43" s="717">
        <f>$E$26*D15</f>
        <v>0</v>
      </c>
      <c r="E43" s="717">
        <f t="shared" ref="E43:M43" si="3">$E$26*E15</f>
        <v>0</v>
      </c>
      <c r="F43" s="717">
        <f t="shared" si="3"/>
        <v>0</v>
      </c>
      <c r="G43" s="717">
        <f t="shared" si="3"/>
        <v>0</v>
      </c>
      <c r="H43" s="717">
        <f t="shared" si="3"/>
        <v>0</v>
      </c>
      <c r="I43" s="717">
        <f t="shared" si="3"/>
        <v>0</v>
      </c>
      <c r="J43" s="717">
        <f t="shared" si="3"/>
        <v>0</v>
      </c>
      <c r="K43" s="717">
        <f t="shared" si="3"/>
        <v>0</v>
      </c>
      <c r="L43" s="717">
        <f t="shared" si="3"/>
        <v>0</v>
      </c>
      <c r="M43" s="717">
        <f t="shared" si="3"/>
        <v>0</v>
      </c>
      <c r="N43" s="718">
        <f>E26*$M$15</f>
        <v>0</v>
      </c>
      <c r="O43" s="664"/>
      <c r="P43" s="664"/>
      <c r="Q43" s="664"/>
      <c r="R43" s="664"/>
      <c r="S43" s="664"/>
      <c r="T43" s="664"/>
      <c r="U43" s="664"/>
      <c r="V43" s="664"/>
      <c r="W43" s="664"/>
      <c r="X43" s="664"/>
      <c r="Y43" s="664"/>
      <c r="Z43" s="664"/>
      <c r="AA43" s="664"/>
    </row>
    <row r="44" spans="1:49" s="674" customFormat="1" hidden="1" x14ac:dyDescent="0.2">
      <c r="C44" s="716">
        <f>AE32</f>
        <v>3</v>
      </c>
      <c r="D44" s="717">
        <f>$E$27*D15</f>
        <v>0</v>
      </c>
      <c r="E44" s="717">
        <f t="shared" ref="E44:M44" si="4">$E$27*E15</f>
        <v>0</v>
      </c>
      <c r="F44" s="717">
        <f t="shared" si="4"/>
        <v>0</v>
      </c>
      <c r="G44" s="717">
        <f t="shared" si="4"/>
        <v>0</v>
      </c>
      <c r="H44" s="717">
        <f t="shared" si="4"/>
        <v>0</v>
      </c>
      <c r="I44" s="717">
        <f t="shared" si="4"/>
        <v>0</v>
      </c>
      <c r="J44" s="717">
        <f t="shared" si="4"/>
        <v>0</v>
      </c>
      <c r="K44" s="717">
        <f t="shared" si="4"/>
        <v>0</v>
      </c>
      <c r="L44" s="717">
        <f t="shared" si="4"/>
        <v>0</v>
      </c>
      <c r="M44" s="717">
        <f t="shared" si="4"/>
        <v>0</v>
      </c>
      <c r="N44" s="718">
        <f>E27*$M$15</f>
        <v>0</v>
      </c>
      <c r="O44" s="664"/>
      <c r="P44" s="664"/>
      <c r="Q44" s="664"/>
      <c r="R44" s="664"/>
      <c r="S44" s="664"/>
      <c r="T44" s="664"/>
      <c r="U44" s="664"/>
      <c r="V44" s="664"/>
      <c r="W44" s="664"/>
      <c r="X44" s="664"/>
      <c r="Y44" s="664"/>
      <c r="Z44" s="664"/>
      <c r="AA44" s="664"/>
    </row>
    <row r="45" spans="1:49" s="674" customFormat="1" hidden="1" x14ac:dyDescent="0.2">
      <c r="C45" s="716">
        <f>AN32</f>
        <v>4</v>
      </c>
      <c r="D45" s="717">
        <f>$E$28*D15</f>
        <v>0</v>
      </c>
      <c r="E45" s="717">
        <f t="shared" ref="E45:M45" si="5">$E$28*E15</f>
        <v>0</v>
      </c>
      <c r="F45" s="717">
        <f t="shared" si="5"/>
        <v>0</v>
      </c>
      <c r="G45" s="717">
        <f t="shared" si="5"/>
        <v>0</v>
      </c>
      <c r="H45" s="717">
        <f t="shared" si="5"/>
        <v>0</v>
      </c>
      <c r="I45" s="717">
        <f t="shared" si="5"/>
        <v>0</v>
      </c>
      <c r="J45" s="717">
        <f t="shared" si="5"/>
        <v>0</v>
      </c>
      <c r="K45" s="717">
        <f t="shared" si="5"/>
        <v>0</v>
      </c>
      <c r="L45" s="717">
        <f t="shared" si="5"/>
        <v>0</v>
      </c>
      <c r="M45" s="717">
        <f t="shared" si="5"/>
        <v>0</v>
      </c>
      <c r="N45" s="718">
        <f>E28*$M$15</f>
        <v>0</v>
      </c>
      <c r="O45" s="664"/>
      <c r="P45" s="664"/>
      <c r="Q45" s="664"/>
      <c r="R45" s="664"/>
      <c r="S45" s="664"/>
      <c r="T45" s="664"/>
      <c r="U45" s="664"/>
      <c r="V45" s="664"/>
      <c r="W45" s="664"/>
      <c r="X45" s="664"/>
      <c r="Y45" s="664"/>
      <c r="Z45" s="664"/>
      <c r="AA45" s="664"/>
    </row>
    <row r="46" spans="1:49" s="674" customFormat="1" hidden="1" x14ac:dyDescent="0.2">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row>
    <row r="47" spans="1:49" s="674" customFormat="1" hidden="1" x14ac:dyDescent="0.2">
      <c r="C47" s="719" t="s">
        <v>214</v>
      </c>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row>
    <row r="48" spans="1:49" s="674" customFormat="1" ht="22.5" hidden="1" x14ac:dyDescent="0.2">
      <c r="C48" s="664"/>
      <c r="D48" s="713" t="str">
        <f>D12</f>
        <v>Pills</v>
      </c>
      <c r="E48" s="713" t="str">
        <f t="shared" ref="E48:L48" si="6">E12</f>
        <v>Injectables</v>
      </c>
      <c r="F48" s="713" t="str">
        <f t="shared" si="6"/>
        <v>Condoms (male)</v>
      </c>
      <c r="G48" s="713" t="str">
        <f t="shared" si="6"/>
        <v>Condoms (female)</v>
      </c>
      <c r="H48" s="713" t="str">
        <f t="shared" si="6"/>
        <v>Implants</v>
      </c>
      <c r="I48" s="713" t="str">
        <f t="shared" si="6"/>
        <v>IUD</v>
      </c>
      <c r="J48" s="713" t="str">
        <f t="shared" si="6"/>
        <v>Emergency Contraceptives</v>
      </c>
      <c r="K48" s="713">
        <f t="shared" si="6"/>
        <v>0</v>
      </c>
      <c r="L48" s="713">
        <f t="shared" si="6"/>
        <v>0</v>
      </c>
      <c r="M48" s="720"/>
      <c r="N48" s="664"/>
      <c r="O48" s="664"/>
      <c r="P48" s="664"/>
      <c r="Q48" s="664"/>
      <c r="R48" s="664"/>
      <c r="S48" s="664"/>
      <c r="T48" s="664"/>
      <c r="U48" s="664"/>
      <c r="V48" s="664"/>
      <c r="W48" s="664"/>
      <c r="X48" s="664"/>
      <c r="Y48" s="664"/>
      <c r="Z48" s="664"/>
      <c r="AA48" s="664"/>
    </row>
    <row r="49" spans="3:27" s="674" customFormat="1" hidden="1" x14ac:dyDescent="0.2">
      <c r="C49" s="716">
        <f>C41</f>
        <v>0</v>
      </c>
      <c r="D49" s="717">
        <f>D41*$D$16</f>
        <v>0</v>
      </c>
      <c r="E49" s="717">
        <f>E41*$E$16</f>
        <v>0</v>
      </c>
      <c r="F49" s="717">
        <f>F41*$F$16</f>
        <v>0</v>
      </c>
      <c r="G49" s="717">
        <f>G41*$G$16</f>
        <v>0</v>
      </c>
      <c r="H49" s="721">
        <f>H41*$H$16</f>
        <v>0</v>
      </c>
      <c r="I49" s="721">
        <f>I41</f>
        <v>0</v>
      </c>
      <c r="J49" s="721">
        <f>J41*$J$16</f>
        <v>0</v>
      </c>
      <c r="K49" s="721">
        <f>K41*$K$16</f>
        <v>0</v>
      </c>
      <c r="L49" s="721">
        <f>L41*$L$16</f>
        <v>0</v>
      </c>
      <c r="M49" s="722">
        <f>SUM(D49:L49)</f>
        <v>0</v>
      </c>
      <c r="N49" s="723"/>
      <c r="O49" s="664"/>
      <c r="P49" s="664"/>
      <c r="Q49" s="664"/>
      <c r="R49" s="664"/>
      <c r="S49" s="664"/>
      <c r="T49" s="664"/>
      <c r="U49" s="664"/>
      <c r="V49" s="664"/>
      <c r="W49" s="664"/>
      <c r="X49" s="664"/>
      <c r="Y49" s="664"/>
      <c r="Z49" s="664"/>
      <c r="AA49" s="664"/>
    </row>
    <row r="50" spans="3:27" s="674" customFormat="1" hidden="1" x14ac:dyDescent="0.2">
      <c r="C50" s="716">
        <f>C42</f>
        <v>1</v>
      </c>
      <c r="D50" s="717">
        <f>D42*$D$16</f>
        <v>0</v>
      </c>
      <c r="E50" s="717">
        <f>E42*$E$16</f>
        <v>0</v>
      </c>
      <c r="F50" s="717">
        <f>F42*$F$16</f>
        <v>0</v>
      </c>
      <c r="G50" s="717">
        <f>G42*$G$16</f>
        <v>0</v>
      </c>
      <c r="H50" s="721">
        <f>H42*$H$16</f>
        <v>0</v>
      </c>
      <c r="I50" s="721">
        <f>I42</f>
        <v>0</v>
      </c>
      <c r="J50" s="721">
        <f>J42*$J$16</f>
        <v>0</v>
      </c>
      <c r="K50" s="721">
        <f>K42*$K$16</f>
        <v>0</v>
      </c>
      <c r="L50" s="721">
        <f>L42*$L$16</f>
        <v>0</v>
      </c>
      <c r="M50" s="722">
        <f>SUM(D50:L50)</f>
        <v>0</v>
      </c>
      <c r="N50" s="723"/>
      <c r="O50" s="664"/>
      <c r="P50" s="664"/>
      <c r="Q50" s="664"/>
      <c r="R50" s="664"/>
      <c r="S50" s="664"/>
      <c r="T50" s="664"/>
      <c r="U50" s="664"/>
      <c r="V50" s="664"/>
      <c r="W50" s="664"/>
      <c r="X50" s="664"/>
      <c r="Y50" s="664"/>
      <c r="Z50" s="664"/>
      <c r="AA50" s="664"/>
    </row>
    <row r="51" spans="3:27" s="674" customFormat="1" hidden="1" x14ac:dyDescent="0.2">
      <c r="C51" s="716">
        <f>C43</f>
        <v>2</v>
      </c>
      <c r="D51" s="717">
        <f>D43*$D$16</f>
        <v>0</v>
      </c>
      <c r="E51" s="717">
        <f>E43*$E$16</f>
        <v>0</v>
      </c>
      <c r="F51" s="717">
        <f>F43*$F$16</f>
        <v>0</v>
      </c>
      <c r="G51" s="717">
        <f>G43*$G$16</f>
        <v>0</v>
      </c>
      <c r="H51" s="721">
        <f>H43*$H$16</f>
        <v>0</v>
      </c>
      <c r="I51" s="721">
        <f>I43</f>
        <v>0</v>
      </c>
      <c r="J51" s="721">
        <f>J43*$J$16</f>
        <v>0</v>
      </c>
      <c r="K51" s="721">
        <f>K43*$K$16</f>
        <v>0</v>
      </c>
      <c r="L51" s="721">
        <f>L43*$L$16</f>
        <v>0</v>
      </c>
      <c r="M51" s="722">
        <f>SUM(D51:L51)</f>
        <v>0</v>
      </c>
      <c r="N51" s="723"/>
      <c r="O51" s="664"/>
      <c r="P51" s="664"/>
      <c r="Q51" s="664"/>
      <c r="R51" s="664"/>
      <c r="S51" s="664"/>
      <c r="T51" s="664"/>
      <c r="U51" s="664"/>
      <c r="V51" s="664"/>
      <c r="W51" s="664"/>
      <c r="X51" s="664"/>
      <c r="Y51" s="664"/>
      <c r="Z51" s="664"/>
      <c r="AA51" s="664"/>
    </row>
    <row r="52" spans="3:27" s="674" customFormat="1" hidden="1" x14ac:dyDescent="0.2">
      <c r="C52" s="716">
        <f>C44</f>
        <v>3</v>
      </c>
      <c r="D52" s="717">
        <f>D44*$D$16</f>
        <v>0</v>
      </c>
      <c r="E52" s="717">
        <f>E44*$E$16</f>
        <v>0</v>
      </c>
      <c r="F52" s="717">
        <f>F44*$F$16</f>
        <v>0</v>
      </c>
      <c r="G52" s="717">
        <f>G44*$G$16</f>
        <v>0</v>
      </c>
      <c r="H52" s="721">
        <f>H44*$H$16</f>
        <v>0</v>
      </c>
      <c r="I52" s="721">
        <f>I44</f>
        <v>0</v>
      </c>
      <c r="J52" s="721">
        <f>J44*$J$16</f>
        <v>0</v>
      </c>
      <c r="K52" s="721">
        <f>K44*$K$16</f>
        <v>0</v>
      </c>
      <c r="L52" s="721">
        <f>L44*$L$16</f>
        <v>0</v>
      </c>
      <c r="M52" s="722">
        <f>SUM(D52:L52)</f>
        <v>0</v>
      </c>
      <c r="N52" s="723"/>
      <c r="O52" s="664"/>
      <c r="P52" s="664"/>
      <c r="Q52" s="664"/>
      <c r="R52" s="664"/>
      <c r="S52" s="664"/>
      <c r="T52" s="664"/>
      <c r="U52" s="664"/>
      <c r="V52" s="664"/>
      <c r="W52" s="664"/>
      <c r="X52" s="664"/>
      <c r="Y52" s="664"/>
      <c r="Z52" s="664"/>
      <c r="AA52" s="664"/>
    </row>
    <row r="53" spans="3:27" s="674" customFormat="1" hidden="1" x14ac:dyDescent="0.2">
      <c r="C53" s="716">
        <f>C45</f>
        <v>4</v>
      </c>
      <c r="D53" s="717">
        <f>D45*$D$16</f>
        <v>0</v>
      </c>
      <c r="E53" s="717">
        <f>E45*$E$16</f>
        <v>0</v>
      </c>
      <c r="F53" s="717">
        <f>F45*$F$16</f>
        <v>0</v>
      </c>
      <c r="G53" s="717">
        <f>G45*$G$16</f>
        <v>0</v>
      </c>
      <c r="H53" s="721">
        <f>H45*$H$16</f>
        <v>0</v>
      </c>
      <c r="I53" s="721">
        <f>I45</f>
        <v>0</v>
      </c>
      <c r="J53" s="721">
        <f>J45*$J$16</f>
        <v>0</v>
      </c>
      <c r="K53" s="721">
        <f>K45*$K$16</f>
        <v>0</v>
      </c>
      <c r="L53" s="721">
        <f>L45*$L$16</f>
        <v>0</v>
      </c>
      <c r="M53" s="722">
        <f>SUM(D53:L53)</f>
        <v>0</v>
      </c>
      <c r="N53" s="723"/>
      <c r="O53" s="664"/>
      <c r="P53" s="664"/>
      <c r="Q53" s="664"/>
      <c r="R53" s="664"/>
      <c r="S53" s="664"/>
      <c r="T53" s="664"/>
      <c r="U53" s="664"/>
      <c r="V53" s="664"/>
      <c r="W53" s="664"/>
      <c r="X53" s="664"/>
      <c r="Y53" s="664"/>
      <c r="Z53" s="664"/>
      <c r="AA53" s="664"/>
    </row>
    <row r="54" spans="3:27" hidden="1" x14ac:dyDescent="0.2"/>
    <row r="55" spans="3:27" s="674" customFormat="1" hidden="1" x14ac:dyDescent="0.2">
      <c r="C55" s="674">
        <f>C49</f>
        <v>0</v>
      </c>
      <c r="L55" s="664"/>
      <c r="M55" s="664"/>
      <c r="N55" s="664">
        <f>C55</f>
        <v>0</v>
      </c>
      <c r="O55" s="664"/>
      <c r="P55" s="664"/>
      <c r="Q55" s="664"/>
      <c r="R55" s="664"/>
      <c r="S55" s="664"/>
      <c r="T55" s="664"/>
      <c r="U55" s="664"/>
      <c r="V55" s="664"/>
      <c r="W55" s="664"/>
      <c r="X55" s="664"/>
      <c r="Y55" s="664"/>
      <c r="Z55" s="664"/>
      <c r="AA55" s="664"/>
    </row>
    <row r="56" spans="3:27" s="698" customFormat="1" ht="24" hidden="1" x14ac:dyDescent="0.2">
      <c r="C56" s="695"/>
      <c r="D56" s="696" t="str">
        <f>'3.Input- Contraceptive forecast'!C11</f>
        <v>MOH</v>
      </c>
      <c r="E56" s="696">
        <f>'3.Input- Contraceptive forecast'!D11</f>
        <v>0</v>
      </c>
      <c r="F56" s="696" t="str">
        <f>'3.Input- Contraceptive forecast'!E11</f>
        <v>Total Public Sector</v>
      </c>
      <c r="G56" s="696">
        <f>'3.Input- Contraceptive forecast'!F11</f>
        <v>0</v>
      </c>
      <c r="H56" s="696">
        <f>'3.Input- Contraceptive forecast'!G11</f>
        <v>0</v>
      </c>
      <c r="I56" s="696" t="str">
        <f>'3.Input- Contraceptive forecast'!H11</f>
        <v>Social Marketing</v>
      </c>
      <c r="J56" s="696">
        <f>'3.Input- Contraceptive forecast'!I11</f>
        <v>0</v>
      </c>
      <c r="K56" s="696" t="str">
        <f>'3.Input- Contraceptive forecast'!J10</f>
        <v>Commerical</v>
      </c>
      <c r="L56" s="696" t="str">
        <f>'3.Input- Contraceptive forecast'!K10</f>
        <v>Total</v>
      </c>
      <c r="M56" s="697"/>
      <c r="N56" s="697"/>
      <c r="O56" s="697" t="str">
        <f>$C$57</f>
        <v>Pills</v>
      </c>
      <c r="P56" s="697" t="str">
        <f>$C$58</f>
        <v>Injectables</v>
      </c>
      <c r="Q56" s="697" t="str">
        <f>$C$59</f>
        <v>Condoms (male)</v>
      </c>
      <c r="R56" s="697" t="str">
        <f>$C$60</f>
        <v>Condoms (female)</v>
      </c>
      <c r="S56" s="697" t="str">
        <f>$C$61</f>
        <v>Implants</v>
      </c>
      <c r="T56" s="697" t="str">
        <f>$C$62</f>
        <v>IUD</v>
      </c>
      <c r="U56" s="697" t="str">
        <f>$C$63</f>
        <v>Emergency Contraceptives</v>
      </c>
      <c r="V56" s="697">
        <f>$C$64</f>
        <v>0</v>
      </c>
      <c r="W56" s="697">
        <f>$C$65</f>
        <v>0</v>
      </c>
      <c r="X56" s="697"/>
      <c r="Y56" s="697"/>
      <c r="Z56" s="697"/>
      <c r="AA56" s="697"/>
    </row>
    <row r="57" spans="3:27" s="674" customFormat="1" hidden="1" x14ac:dyDescent="0.2">
      <c r="C57" s="699" t="str">
        <f>D12</f>
        <v>Pills</v>
      </c>
      <c r="D57" s="700">
        <f>$D$49*'3.Input- Contraceptive forecast'!C26</f>
        <v>0</v>
      </c>
      <c r="E57" s="700">
        <f>$D$49*'3.Input- Contraceptive forecast'!D26</f>
        <v>0</v>
      </c>
      <c r="F57" s="700">
        <f>$D$49*'3.Input- Contraceptive forecast'!E26</f>
        <v>0</v>
      </c>
      <c r="G57" s="700">
        <f>$D$49*'3.Input- Contraceptive forecast'!F26</f>
        <v>0</v>
      </c>
      <c r="H57" s="700">
        <f>$D$49*'3.Input- Contraceptive forecast'!G26</f>
        <v>0</v>
      </c>
      <c r="I57" s="700">
        <f>$D$49*'3.Input- Contraceptive forecast'!H26</f>
        <v>0</v>
      </c>
      <c r="J57" s="700">
        <f>$D$49*'3.Input- Contraceptive forecast'!I26</f>
        <v>0</v>
      </c>
      <c r="K57" s="700">
        <f>$D$49*'3.Input- Contraceptive forecast'!J26</f>
        <v>0</v>
      </c>
      <c r="L57" s="701">
        <f>SUM(F57:K57)</f>
        <v>0</v>
      </c>
      <c r="M57" s="664"/>
      <c r="N57" s="664" t="str">
        <f>$D$56</f>
        <v>MOH</v>
      </c>
      <c r="O57" s="702">
        <f>D57</f>
        <v>0</v>
      </c>
      <c r="P57" s="702">
        <f>D58</f>
        <v>0</v>
      </c>
      <c r="Q57" s="702">
        <f>D59</f>
        <v>0</v>
      </c>
      <c r="R57" s="702">
        <f>D60</f>
        <v>0</v>
      </c>
      <c r="S57" s="702">
        <f>D61</f>
        <v>0</v>
      </c>
      <c r="T57" s="702">
        <f>D62</f>
        <v>0</v>
      </c>
      <c r="U57" s="702">
        <f>D63</f>
        <v>0</v>
      </c>
      <c r="V57" s="702">
        <f>D64</f>
        <v>0</v>
      </c>
      <c r="W57" s="702">
        <f>D65</f>
        <v>0</v>
      </c>
      <c r="X57" s="664"/>
      <c r="Y57" s="664"/>
      <c r="Z57" s="664"/>
      <c r="AA57" s="664"/>
    </row>
    <row r="58" spans="3:27" s="674" customFormat="1" hidden="1" x14ac:dyDescent="0.2">
      <c r="C58" s="699" t="str">
        <f>E12</f>
        <v>Injectables</v>
      </c>
      <c r="D58" s="700">
        <f>$E$49*'3.Input- Contraceptive forecast'!C27</f>
        <v>0</v>
      </c>
      <c r="E58" s="700">
        <f>$E$49*'3.Input- Contraceptive forecast'!D27</f>
        <v>0</v>
      </c>
      <c r="F58" s="700">
        <f>$E$49*'3.Input- Contraceptive forecast'!E27</f>
        <v>0</v>
      </c>
      <c r="G58" s="700">
        <f>$E$49*'3.Input- Contraceptive forecast'!F27</f>
        <v>0</v>
      </c>
      <c r="H58" s="700">
        <f>$E$49*'3.Input- Contraceptive forecast'!G27</f>
        <v>0</v>
      </c>
      <c r="I58" s="700">
        <f>$E$49*'3.Input- Contraceptive forecast'!H27</f>
        <v>0</v>
      </c>
      <c r="J58" s="700">
        <f>$E$49*'3.Input- Contraceptive forecast'!I27</f>
        <v>0</v>
      </c>
      <c r="K58" s="700">
        <f>$E$49*'3.Input- Contraceptive forecast'!J27</f>
        <v>0</v>
      </c>
      <c r="L58" s="701">
        <f t="shared" ref="L58:L65" si="7">SUM(F58:K58)</f>
        <v>0</v>
      </c>
      <c r="M58" s="664"/>
      <c r="N58" s="664">
        <f>$E$56</f>
        <v>0</v>
      </c>
      <c r="O58" s="702">
        <f>E57</f>
        <v>0</v>
      </c>
      <c r="P58" s="702">
        <f>E58</f>
        <v>0</v>
      </c>
      <c r="Q58" s="702">
        <f>E59</f>
        <v>0</v>
      </c>
      <c r="R58" s="702">
        <f>E60</f>
        <v>0</v>
      </c>
      <c r="S58" s="702">
        <f>E61</f>
        <v>0</v>
      </c>
      <c r="T58" s="702">
        <f>E62</f>
        <v>0</v>
      </c>
      <c r="U58" s="702">
        <f>E63</f>
        <v>0</v>
      </c>
      <c r="V58" s="702">
        <f>E64</f>
        <v>0</v>
      </c>
      <c r="W58" s="702">
        <f>E65</f>
        <v>0</v>
      </c>
      <c r="X58" s="664"/>
      <c r="Y58" s="664"/>
      <c r="Z58" s="664"/>
      <c r="AA58" s="664"/>
    </row>
    <row r="59" spans="3:27" s="674" customFormat="1" ht="25.5" hidden="1" x14ac:dyDescent="0.2">
      <c r="C59" s="703" t="str">
        <f>F12</f>
        <v>Condoms (male)</v>
      </c>
      <c r="D59" s="700">
        <f>$F$49*'3.Input- Contraceptive forecast'!C28</f>
        <v>0</v>
      </c>
      <c r="E59" s="700">
        <f>$F$49*'3.Input- Contraceptive forecast'!D28</f>
        <v>0</v>
      </c>
      <c r="F59" s="700">
        <f>$F$49*'3.Input- Contraceptive forecast'!E28</f>
        <v>0</v>
      </c>
      <c r="G59" s="700">
        <f>$F$49*'3.Input- Contraceptive forecast'!F28</f>
        <v>0</v>
      </c>
      <c r="H59" s="700">
        <f>$F$49*'3.Input- Contraceptive forecast'!G28</f>
        <v>0</v>
      </c>
      <c r="I59" s="700">
        <f>$F$49*'3.Input- Contraceptive forecast'!H28</f>
        <v>0</v>
      </c>
      <c r="J59" s="700">
        <f>$F$49*'3.Input- Contraceptive forecast'!I28</f>
        <v>0</v>
      </c>
      <c r="K59" s="700">
        <f>$F$49*'3.Input- Contraceptive forecast'!J28</f>
        <v>0</v>
      </c>
      <c r="L59" s="701">
        <f t="shared" si="7"/>
        <v>0</v>
      </c>
      <c r="M59" s="664"/>
      <c r="N59" s="697" t="str">
        <f>$F$56</f>
        <v>Total Public Sector</v>
      </c>
      <c r="O59" s="702">
        <f t="shared" ref="O59:W59" si="8">SUM(O57:O58)</f>
        <v>0</v>
      </c>
      <c r="P59" s="702">
        <f t="shared" si="8"/>
        <v>0</v>
      </c>
      <c r="Q59" s="702">
        <f t="shared" si="8"/>
        <v>0</v>
      </c>
      <c r="R59" s="702">
        <f t="shared" si="8"/>
        <v>0</v>
      </c>
      <c r="S59" s="702">
        <f t="shared" si="8"/>
        <v>0</v>
      </c>
      <c r="T59" s="702">
        <f t="shared" si="8"/>
        <v>0</v>
      </c>
      <c r="U59" s="702">
        <f t="shared" si="8"/>
        <v>0</v>
      </c>
      <c r="V59" s="702">
        <f t="shared" si="8"/>
        <v>0</v>
      </c>
      <c r="W59" s="702">
        <f t="shared" si="8"/>
        <v>0</v>
      </c>
      <c r="X59" s="664"/>
      <c r="Y59" s="664"/>
      <c r="Z59" s="664"/>
      <c r="AA59" s="664"/>
    </row>
    <row r="60" spans="3:27" s="674" customFormat="1" hidden="1" x14ac:dyDescent="0.2">
      <c r="C60" s="699" t="str">
        <f>G12</f>
        <v>Condoms (female)</v>
      </c>
      <c r="D60" s="700">
        <f>$G$49*'3.Input- Contraceptive forecast'!C29</f>
        <v>0</v>
      </c>
      <c r="E60" s="700">
        <f>$G$49*'3.Input- Contraceptive forecast'!D29</f>
        <v>0</v>
      </c>
      <c r="F60" s="700">
        <f>$G$49*'3.Input- Contraceptive forecast'!E29</f>
        <v>0</v>
      </c>
      <c r="G60" s="700">
        <f>$G$49*'3.Input- Contraceptive forecast'!F29</f>
        <v>0</v>
      </c>
      <c r="H60" s="700">
        <f>$G$49*'3.Input- Contraceptive forecast'!G29</f>
        <v>0</v>
      </c>
      <c r="I60" s="700">
        <f>$G$49*'3.Input- Contraceptive forecast'!H29</f>
        <v>0</v>
      </c>
      <c r="J60" s="700">
        <f>$G$49*'3.Input- Contraceptive forecast'!I29</f>
        <v>0</v>
      </c>
      <c r="K60" s="700">
        <f>$G$49*'3.Input- Contraceptive forecast'!J29</f>
        <v>0</v>
      </c>
      <c r="L60" s="701">
        <f t="shared" si="7"/>
        <v>0</v>
      </c>
      <c r="M60" s="664"/>
      <c r="N60" s="664">
        <f>$G$56</f>
        <v>0</v>
      </c>
      <c r="O60" s="702">
        <f>G57</f>
        <v>0</v>
      </c>
      <c r="P60" s="702">
        <f>G58</f>
        <v>0</v>
      </c>
      <c r="Q60" s="702">
        <f>G59</f>
        <v>0</v>
      </c>
      <c r="R60" s="702">
        <f>G60</f>
        <v>0</v>
      </c>
      <c r="S60" s="702">
        <f>G61</f>
        <v>0</v>
      </c>
      <c r="T60" s="702">
        <f>G62</f>
        <v>0</v>
      </c>
      <c r="U60" s="702">
        <f>G63</f>
        <v>0</v>
      </c>
      <c r="V60" s="702">
        <f>G64</f>
        <v>0</v>
      </c>
      <c r="W60" s="702">
        <f>G65</f>
        <v>0</v>
      </c>
      <c r="X60" s="664"/>
      <c r="Y60" s="664"/>
      <c r="Z60" s="664"/>
      <c r="AA60" s="664"/>
    </row>
    <row r="61" spans="3:27" s="674" customFormat="1" hidden="1" x14ac:dyDescent="0.2">
      <c r="C61" s="703" t="str">
        <f>H12</f>
        <v>Implants</v>
      </c>
      <c r="D61" s="700">
        <f>$H$49*'3.Input- Contraceptive forecast'!C30</f>
        <v>0</v>
      </c>
      <c r="E61" s="700">
        <f>$H$49*'3.Input- Contraceptive forecast'!D30</f>
        <v>0</v>
      </c>
      <c r="F61" s="700">
        <f>$H$49*'3.Input- Contraceptive forecast'!E30</f>
        <v>0</v>
      </c>
      <c r="G61" s="700">
        <f>$H$49*'3.Input- Contraceptive forecast'!F30</f>
        <v>0</v>
      </c>
      <c r="H61" s="700">
        <f>$H$49*'3.Input- Contraceptive forecast'!G30</f>
        <v>0</v>
      </c>
      <c r="I61" s="700">
        <f>$H$49*'3.Input- Contraceptive forecast'!H30</f>
        <v>0</v>
      </c>
      <c r="J61" s="700">
        <f>$H$49*'3.Input- Contraceptive forecast'!I30</f>
        <v>0</v>
      </c>
      <c r="K61" s="700">
        <f>$H$49*'3.Input- Contraceptive forecast'!J30</f>
        <v>0</v>
      </c>
      <c r="L61" s="701">
        <f t="shared" si="7"/>
        <v>0</v>
      </c>
      <c r="M61" s="664"/>
      <c r="N61" s="664">
        <f>$H$56</f>
        <v>0</v>
      </c>
      <c r="O61" s="702">
        <f>H57</f>
        <v>0</v>
      </c>
      <c r="P61" s="702">
        <f>H58</f>
        <v>0</v>
      </c>
      <c r="Q61" s="702">
        <f>H59</f>
        <v>0</v>
      </c>
      <c r="R61" s="702">
        <f>H60</f>
        <v>0</v>
      </c>
      <c r="S61" s="702">
        <f>H61</f>
        <v>0</v>
      </c>
      <c r="T61" s="702">
        <f>H62</f>
        <v>0</v>
      </c>
      <c r="U61" s="702">
        <f>H63</f>
        <v>0</v>
      </c>
      <c r="V61" s="702">
        <f>H64</f>
        <v>0</v>
      </c>
      <c r="W61" s="702">
        <f>H65</f>
        <v>0</v>
      </c>
      <c r="X61" s="664"/>
      <c r="Y61" s="664"/>
      <c r="Z61" s="664"/>
      <c r="AA61" s="664"/>
    </row>
    <row r="62" spans="3:27" s="674" customFormat="1" ht="25.5" hidden="1" x14ac:dyDescent="0.2">
      <c r="C62" s="703" t="str">
        <f>I12</f>
        <v>IUD</v>
      </c>
      <c r="D62" s="700">
        <f>$I$49*'3.Input- Contraceptive forecast'!C31</f>
        <v>0</v>
      </c>
      <c r="E62" s="700">
        <f>$I$49*'3.Input- Contraceptive forecast'!D31</f>
        <v>0</v>
      </c>
      <c r="F62" s="700">
        <f>$I$49*'3.Input- Contraceptive forecast'!E31</f>
        <v>0</v>
      </c>
      <c r="G62" s="700">
        <f>$I$49*'3.Input- Contraceptive forecast'!F31</f>
        <v>0</v>
      </c>
      <c r="H62" s="700">
        <f>$I$49*'3.Input- Contraceptive forecast'!G31</f>
        <v>0</v>
      </c>
      <c r="I62" s="700">
        <f>$I$49*'3.Input- Contraceptive forecast'!H31</f>
        <v>0</v>
      </c>
      <c r="J62" s="700">
        <f>$I$49*'3.Input- Contraceptive forecast'!I31</f>
        <v>0</v>
      </c>
      <c r="K62" s="700">
        <f>$I$49*'3.Input- Contraceptive forecast'!J31</f>
        <v>0</v>
      </c>
      <c r="L62" s="701">
        <f t="shared" si="7"/>
        <v>0</v>
      </c>
      <c r="M62" s="664"/>
      <c r="N62" s="697" t="str">
        <f>$I$56</f>
        <v>Social Marketing</v>
      </c>
      <c r="O62" s="702">
        <f>I57</f>
        <v>0</v>
      </c>
      <c r="P62" s="702">
        <f>I58</f>
        <v>0</v>
      </c>
      <c r="Q62" s="702">
        <f>I59</f>
        <v>0</v>
      </c>
      <c r="R62" s="702">
        <f>I60</f>
        <v>0</v>
      </c>
      <c r="S62" s="702">
        <f>I61</f>
        <v>0</v>
      </c>
      <c r="T62" s="702">
        <f>I62</f>
        <v>0</v>
      </c>
      <c r="U62" s="702">
        <f>I63</f>
        <v>0</v>
      </c>
      <c r="V62" s="702">
        <f>I64</f>
        <v>0</v>
      </c>
      <c r="W62" s="702">
        <f>I65</f>
        <v>0</v>
      </c>
      <c r="X62" s="664"/>
      <c r="Y62" s="664"/>
      <c r="Z62" s="664"/>
      <c r="AA62" s="664"/>
    </row>
    <row r="63" spans="3:27" s="674" customFormat="1" hidden="1" x14ac:dyDescent="0.2">
      <c r="C63" s="703" t="str">
        <f>J12</f>
        <v>Emergency Contraceptives</v>
      </c>
      <c r="D63" s="700">
        <f>$J$49*'3.Input- Contraceptive forecast'!C32</f>
        <v>0</v>
      </c>
      <c r="E63" s="700">
        <f>$J$49*'3.Input- Contraceptive forecast'!D32</f>
        <v>0</v>
      </c>
      <c r="F63" s="700">
        <f>$J$49*'3.Input- Contraceptive forecast'!E32</f>
        <v>0</v>
      </c>
      <c r="G63" s="700">
        <f>$J$49*'3.Input- Contraceptive forecast'!F32</f>
        <v>0</v>
      </c>
      <c r="H63" s="700">
        <f>$J$49*'3.Input- Contraceptive forecast'!G32</f>
        <v>0</v>
      </c>
      <c r="I63" s="700">
        <f>$J$49*'3.Input- Contraceptive forecast'!H32</f>
        <v>0</v>
      </c>
      <c r="J63" s="700">
        <f>$J$49*'3.Input- Contraceptive forecast'!I32</f>
        <v>0</v>
      </c>
      <c r="K63" s="700">
        <f>$J$49*'3.Input- Contraceptive forecast'!J32</f>
        <v>0</v>
      </c>
      <c r="L63" s="701">
        <f t="shared" si="7"/>
        <v>0</v>
      </c>
      <c r="M63" s="664"/>
      <c r="N63" s="664">
        <f>$J$56</f>
        <v>0</v>
      </c>
      <c r="O63" s="702">
        <f>J57</f>
        <v>0</v>
      </c>
      <c r="P63" s="702">
        <f>J58</f>
        <v>0</v>
      </c>
      <c r="Q63" s="702">
        <f>J59</f>
        <v>0</v>
      </c>
      <c r="R63" s="702">
        <f>J60</f>
        <v>0</v>
      </c>
      <c r="S63" s="702">
        <f>J61</f>
        <v>0</v>
      </c>
      <c r="T63" s="702">
        <f>J62</f>
        <v>0</v>
      </c>
      <c r="U63" s="702">
        <f>J63</f>
        <v>0</v>
      </c>
      <c r="V63" s="702">
        <f>J64</f>
        <v>0</v>
      </c>
      <c r="W63" s="702">
        <f>J65</f>
        <v>0</v>
      </c>
      <c r="X63" s="664"/>
      <c r="Y63" s="664"/>
      <c r="Z63" s="664"/>
      <c r="AA63" s="664"/>
    </row>
    <row r="64" spans="3:27" s="674" customFormat="1" hidden="1" x14ac:dyDescent="0.2">
      <c r="C64" s="703">
        <f>K12</f>
        <v>0</v>
      </c>
      <c r="D64" s="700">
        <f>$K$49*'3.Input- Contraceptive forecast'!C33</f>
        <v>0</v>
      </c>
      <c r="E64" s="700">
        <f>$K$49*'3.Input- Contraceptive forecast'!D33</f>
        <v>0</v>
      </c>
      <c r="F64" s="700">
        <f>$K$49*'3.Input- Contraceptive forecast'!E33</f>
        <v>0</v>
      </c>
      <c r="G64" s="700">
        <f>$K$49*'3.Input- Contraceptive forecast'!F33</f>
        <v>0</v>
      </c>
      <c r="H64" s="700">
        <f>$K$49*'3.Input- Contraceptive forecast'!G33</f>
        <v>0</v>
      </c>
      <c r="I64" s="700">
        <f>$K$49*'3.Input- Contraceptive forecast'!H33</f>
        <v>0</v>
      </c>
      <c r="J64" s="700">
        <f>$K$49*'3.Input- Contraceptive forecast'!I33</f>
        <v>0</v>
      </c>
      <c r="K64" s="700">
        <f>$K$49*'3.Input- Contraceptive forecast'!J33</f>
        <v>0</v>
      </c>
      <c r="L64" s="701">
        <f t="shared" si="7"/>
        <v>0</v>
      </c>
      <c r="M64" s="664"/>
      <c r="N64" s="664" t="str">
        <f>$K$56</f>
        <v>Commerical</v>
      </c>
      <c r="O64" s="702">
        <f>K57</f>
        <v>0</v>
      </c>
      <c r="P64" s="702">
        <f>K58</f>
        <v>0</v>
      </c>
      <c r="Q64" s="702">
        <f>K59</f>
        <v>0</v>
      </c>
      <c r="R64" s="702">
        <f>K60</f>
        <v>0</v>
      </c>
      <c r="S64" s="702">
        <f>K61</f>
        <v>0</v>
      </c>
      <c r="T64" s="702">
        <f>K62</f>
        <v>0</v>
      </c>
      <c r="U64" s="702">
        <f>K63</f>
        <v>0</v>
      </c>
      <c r="V64" s="702">
        <f>K64</f>
        <v>0</v>
      </c>
      <c r="W64" s="702">
        <f>K65</f>
        <v>0</v>
      </c>
      <c r="X64" s="664"/>
      <c r="Y64" s="664"/>
      <c r="Z64" s="664"/>
      <c r="AA64" s="664"/>
    </row>
    <row r="65" spans="3:27" s="674" customFormat="1" hidden="1" x14ac:dyDescent="0.2">
      <c r="C65" s="699">
        <f>L12</f>
        <v>0</v>
      </c>
      <c r="D65" s="700">
        <f>$L$49*'3.Input- Contraceptive forecast'!C34</f>
        <v>0</v>
      </c>
      <c r="E65" s="700">
        <f>$L$49*'3.Input- Contraceptive forecast'!D34</f>
        <v>0</v>
      </c>
      <c r="F65" s="700">
        <f>$L$49*'3.Input- Contraceptive forecast'!E34</f>
        <v>0</v>
      </c>
      <c r="G65" s="700">
        <f>$L$49*'3.Input- Contraceptive forecast'!F34</f>
        <v>0</v>
      </c>
      <c r="H65" s="700">
        <f>$L$49*'3.Input- Contraceptive forecast'!G34</f>
        <v>0</v>
      </c>
      <c r="I65" s="700">
        <f>$L$49*'3.Input- Contraceptive forecast'!H34</f>
        <v>0</v>
      </c>
      <c r="J65" s="700">
        <f>$L$49*'3.Input- Contraceptive forecast'!I34</f>
        <v>0</v>
      </c>
      <c r="K65" s="700">
        <f>$L$49*'3.Input- Contraceptive forecast'!J34</f>
        <v>0</v>
      </c>
      <c r="L65" s="701">
        <f t="shared" si="7"/>
        <v>0</v>
      </c>
      <c r="M65" s="664"/>
      <c r="N65" s="664"/>
      <c r="O65" s="702">
        <f>SUM(O59:O64)</f>
        <v>0</v>
      </c>
      <c r="P65" s="702">
        <f t="shared" ref="P65:W65" si="9">SUM(P59:P64)</f>
        <v>0</v>
      </c>
      <c r="Q65" s="702">
        <f t="shared" si="9"/>
        <v>0</v>
      </c>
      <c r="R65" s="702">
        <f t="shared" si="9"/>
        <v>0</v>
      </c>
      <c r="S65" s="702">
        <f t="shared" si="9"/>
        <v>0</v>
      </c>
      <c r="T65" s="702">
        <f t="shared" si="9"/>
        <v>0</v>
      </c>
      <c r="U65" s="702">
        <f t="shared" si="9"/>
        <v>0</v>
      </c>
      <c r="V65" s="702">
        <f t="shared" si="9"/>
        <v>0</v>
      </c>
      <c r="W65" s="702">
        <f t="shared" si="9"/>
        <v>0</v>
      </c>
      <c r="X65" s="704">
        <f>SUM(O65:W65)</f>
        <v>0</v>
      </c>
      <c r="Y65" s="664"/>
      <c r="Z65" s="664"/>
      <c r="AA65" s="664"/>
    </row>
    <row r="66" spans="3:27" s="674" customFormat="1" hidden="1" x14ac:dyDescent="0.2">
      <c r="L66" s="705">
        <f>SUM(L57:L65)</f>
        <v>0</v>
      </c>
      <c r="M66" s="702">
        <f>M49-L66</f>
        <v>0</v>
      </c>
      <c r="N66" s="664"/>
      <c r="O66" s="664"/>
      <c r="P66" s="664"/>
      <c r="Q66" s="664"/>
      <c r="R66" s="664"/>
      <c r="S66" s="664"/>
      <c r="T66" s="664"/>
      <c r="U66" s="664"/>
      <c r="V66" s="664"/>
      <c r="W66" s="664"/>
      <c r="X66" s="664"/>
      <c r="Y66" s="664"/>
      <c r="Z66" s="664"/>
      <c r="AA66" s="664"/>
    </row>
    <row r="67" spans="3:27" s="674" customFormat="1" hidden="1" x14ac:dyDescent="0.2">
      <c r="C67" s="674">
        <f>C50</f>
        <v>1</v>
      </c>
      <c r="L67" s="702"/>
      <c r="M67" s="702"/>
      <c r="N67" s="664">
        <f>C67</f>
        <v>1</v>
      </c>
      <c r="O67" s="664"/>
      <c r="P67" s="664"/>
      <c r="Q67" s="664"/>
      <c r="R67" s="664"/>
      <c r="S67" s="664"/>
      <c r="T67" s="664"/>
      <c r="U67" s="664"/>
      <c r="V67" s="664"/>
      <c r="W67" s="664"/>
      <c r="X67" s="664"/>
      <c r="Y67" s="664"/>
      <c r="Z67" s="664"/>
      <c r="AA67" s="664"/>
    </row>
    <row r="68" spans="3:27" s="674" customFormat="1" ht="25.5" hidden="1" x14ac:dyDescent="0.2">
      <c r="C68" s="706"/>
      <c r="D68" s="707" t="str">
        <f>D56</f>
        <v>MOH</v>
      </c>
      <c r="E68" s="707">
        <f t="shared" ref="E68:L68" si="10">E56</f>
        <v>0</v>
      </c>
      <c r="F68" s="707" t="str">
        <f t="shared" si="10"/>
        <v>Total Public Sector</v>
      </c>
      <c r="G68" s="707">
        <f t="shared" si="10"/>
        <v>0</v>
      </c>
      <c r="H68" s="707">
        <f t="shared" si="10"/>
        <v>0</v>
      </c>
      <c r="I68" s="707" t="str">
        <f t="shared" si="10"/>
        <v>Social Marketing</v>
      </c>
      <c r="J68" s="707">
        <f t="shared" si="10"/>
        <v>0</v>
      </c>
      <c r="K68" s="707" t="str">
        <f t="shared" si="10"/>
        <v>Commerical</v>
      </c>
      <c r="L68" s="707" t="str">
        <f t="shared" si="10"/>
        <v>Total</v>
      </c>
      <c r="M68" s="708"/>
      <c r="N68" s="664"/>
      <c r="O68" s="664" t="str">
        <f>$C$57</f>
        <v>Pills</v>
      </c>
      <c r="P68" s="664" t="str">
        <f>$C$58</f>
        <v>Injectables</v>
      </c>
      <c r="Q68" s="664" t="str">
        <f>$C$59</f>
        <v>Condoms (male)</v>
      </c>
      <c r="R68" s="664" t="str">
        <f>$C$60</f>
        <v>Condoms (female)</v>
      </c>
      <c r="S68" s="664" t="str">
        <f>$C$61</f>
        <v>Implants</v>
      </c>
      <c r="T68" s="664" t="str">
        <f>$C$62</f>
        <v>IUD</v>
      </c>
      <c r="U68" s="664" t="str">
        <f>$C$63</f>
        <v>Emergency Contraceptives</v>
      </c>
      <c r="V68" s="664">
        <f>$C$64</f>
        <v>0</v>
      </c>
      <c r="W68" s="664">
        <f>$C$65</f>
        <v>0</v>
      </c>
      <c r="X68" s="664"/>
      <c r="Y68" s="664"/>
      <c r="Z68" s="664"/>
      <c r="AA68" s="664"/>
    </row>
    <row r="69" spans="3:27" s="674" customFormat="1" hidden="1" x14ac:dyDescent="0.2">
      <c r="C69" s="699" t="str">
        <f>C57</f>
        <v>Pills</v>
      </c>
      <c r="D69" s="709">
        <f>$D$50*'3.Input- Contraceptive forecast'!C26</f>
        <v>0</v>
      </c>
      <c r="E69" s="709">
        <f>$D$50*'3.Input- Contraceptive forecast'!D26</f>
        <v>0</v>
      </c>
      <c r="F69" s="709">
        <f>$D$50*'3.Input- Contraceptive forecast'!E26</f>
        <v>0</v>
      </c>
      <c r="G69" s="709">
        <f>$D$50*'3.Input- Contraceptive forecast'!F26</f>
        <v>0</v>
      </c>
      <c r="H69" s="709">
        <f>$D$50*'3.Input- Contraceptive forecast'!G26</f>
        <v>0</v>
      </c>
      <c r="I69" s="709">
        <f>$D$50*'3.Input- Contraceptive forecast'!H26</f>
        <v>0</v>
      </c>
      <c r="J69" s="709">
        <f>$D$50*'3.Input- Contraceptive forecast'!I26</f>
        <v>0</v>
      </c>
      <c r="K69" s="709">
        <f>$D$50*'3.Input- Contraceptive forecast'!J26</f>
        <v>0</v>
      </c>
      <c r="L69" s="701">
        <f>SUM(F69:K69)</f>
        <v>0</v>
      </c>
      <c r="M69" s="664"/>
      <c r="N69" s="664" t="str">
        <f>$D$56</f>
        <v>MOH</v>
      </c>
      <c r="O69" s="702">
        <f>D69</f>
        <v>0</v>
      </c>
      <c r="P69" s="702">
        <f>D70</f>
        <v>0</v>
      </c>
      <c r="Q69" s="702">
        <f>D71</f>
        <v>0</v>
      </c>
      <c r="R69" s="702">
        <f>D72</f>
        <v>0</v>
      </c>
      <c r="S69" s="702">
        <f>D73</f>
        <v>0</v>
      </c>
      <c r="T69" s="702">
        <f>D74</f>
        <v>0</v>
      </c>
      <c r="U69" s="702">
        <f>D75</f>
        <v>0</v>
      </c>
      <c r="V69" s="702">
        <f>D76</f>
        <v>0</v>
      </c>
      <c r="W69" s="710">
        <f>D77</f>
        <v>0</v>
      </c>
      <c r="X69" s="702">
        <f t="shared" ref="X69:X77" si="11">SUM(O69:W69)</f>
        <v>0</v>
      </c>
      <c r="Y69" s="664"/>
      <c r="Z69" s="664"/>
      <c r="AA69" s="664"/>
    </row>
    <row r="70" spans="3:27" s="674" customFormat="1" hidden="1" x14ac:dyDescent="0.2">
      <c r="C70" s="699" t="str">
        <f t="shared" ref="C70:C77" si="12">C58</f>
        <v>Injectables</v>
      </c>
      <c r="D70" s="700">
        <f>$E$50*'3.Input- Contraceptive forecast'!C27</f>
        <v>0</v>
      </c>
      <c r="E70" s="700">
        <f>$E$50*'3.Input- Contraceptive forecast'!D27</f>
        <v>0</v>
      </c>
      <c r="F70" s="700">
        <f>$E$50*'3.Input- Contraceptive forecast'!E27</f>
        <v>0</v>
      </c>
      <c r="G70" s="700">
        <f>$E$50*'3.Input- Contraceptive forecast'!F27</f>
        <v>0</v>
      </c>
      <c r="H70" s="700">
        <f>$E$50*'3.Input- Contraceptive forecast'!G27</f>
        <v>0</v>
      </c>
      <c r="I70" s="700">
        <f>$E$50*'3.Input- Contraceptive forecast'!H27</f>
        <v>0</v>
      </c>
      <c r="J70" s="700">
        <f>$E$50*'3.Input- Contraceptive forecast'!I27</f>
        <v>0</v>
      </c>
      <c r="K70" s="700">
        <f>$E$50*'3.Input- Contraceptive forecast'!J27</f>
        <v>0</v>
      </c>
      <c r="L70" s="701">
        <f t="shared" ref="L70:L77" si="13">SUM(F70:K70)</f>
        <v>0</v>
      </c>
      <c r="M70" s="664"/>
      <c r="N70" s="664">
        <f>$E$56</f>
        <v>0</v>
      </c>
      <c r="O70" s="702">
        <f>E69</f>
        <v>0</v>
      </c>
      <c r="P70" s="702">
        <f>E70</f>
        <v>0</v>
      </c>
      <c r="Q70" s="702">
        <f>E71</f>
        <v>0</v>
      </c>
      <c r="R70" s="702">
        <f>E72</f>
        <v>0</v>
      </c>
      <c r="S70" s="702">
        <f>E73</f>
        <v>0</v>
      </c>
      <c r="T70" s="702">
        <f>E74</f>
        <v>0</v>
      </c>
      <c r="U70" s="702">
        <f>E75</f>
        <v>0</v>
      </c>
      <c r="V70" s="702">
        <f>E76</f>
        <v>0</v>
      </c>
      <c r="W70" s="710">
        <f>E77</f>
        <v>0</v>
      </c>
      <c r="X70" s="702">
        <f t="shared" si="11"/>
        <v>0</v>
      </c>
      <c r="Y70" s="664"/>
      <c r="Z70" s="664"/>
      <c r="AA70" s="664"/>
    </row>
    <row r="71" spans="3:27" s="674" customFormat="1" ht="25.5" hidden="1" x14ac:dyDescent="0.2">
      <c r="C71" s="699" t="str">
        <f t="shared" si="12"/>
        <v>Condoms (male)</v>
      </c>
      <c r="D71" s="700">
        <f>$F$50*'3.Input- Contraceptive forecast'!C28</f>
        <v>0</v>
      </c>
      <c r="E71" s="700">
        <f>$F$50*'3.Input- Contraceptive forecast'!D28</f>
        <v>0</v>
      </c>
      <c r="F71" s="700">
        <f>$F$50*'3.Input- Contraceptive forecast'!E28</f>
        <v>0</v>
      </c>
      <c r="G71" s="700">
        <f>$F$50*'3.Input- Contraceptive forecast'!F28</f>
        <v>0</v>
      </c>
      <c r="H71" s="700">
        <f>$F$50*'3.Input- Contraceptive forecast'!G28</f>
        <v>0</v>
      </c>
      <c r="I71" s="700">
        <f>$F$50*'3.Input- Contraceptive forecast'!H28</f>
        <v>0</v>
      </c>
      <c r="J71" s="700">
        <f>$F$50*'3.Input- Contraceptive forecast'!I28</f>
        <v>0</v>
      </c>
      <c r="K71" s="700">
        <f>$F$50*'3.Input- Contraceptive forecast'!J28</f>
        <v>0</v>
      </c>
      <c r="L71" s="701">
        <f t="shared" si="13"/>
        <v>0</v>
      </c>
      <c r="M71" s="664"/>
      <c r="N71" s="697" t="str">
        <f>$F$56</f>
        <v>Total Public Sector</v>
      </c>
      <c r="O71" s="702">
        <f t="shared" ref="O71:W71" si="14">SUM(O69:O70)</f>
        <v>0</v>
      </c>
      <c r="P71" s="702">
        <f t="shared" si="14"/>
        <v>0</v>
      </c>
      <c r="Q71" s="702">
        <f t="shared" si="14"/>
        <v>0</v>
      </c>
      <c r="R71" s="702">
        <f t="shared" si="14"/>
        <v>0</v>
      </c>
      <c r="S71" s="702">
        <f t="shared" si="14"/>
        <v>0</v>
      </c>
      <c r="T71" s="702">
        <f t="shared" si="14"/>
        <v>0</v>
      </c>
      <c r="U71" s="702">
        <f t="shared" si="14"/>
        <v>0</v>
      </c>
      <c r="V71" s="702">
        <f t="shared" si="14"/>
        <v>0</v>
      </c>
      <c r="W71" s="710">
        <f t="shared" si="14"/>
        <v>0</v>
      </c>
      <c r="X71" s="702">
        <f t="shared" si="11"/>
        <v>0</v>
      </c>
      <c r="Y71" s="664"/>
      <c r="Z71" s="664"/>
      <c r="AA71" s="664"/>
    </row>
    <row r="72" spans="3:27" s="674" customFormat="1" hidden="1" x14ac:dyDescent="0.2">
      <c r="C72" s="699" t="str">
        <f t="shared" si="12"/>
        <v>Condoms (female)</v>
      </c>
      <c r="D72" s="700">
        <f>$G$50*'3.Input- Contraceptive forecast'!C29</f>
        <v>0</v>
      </c>
      <c r="E72" s="700">
        <f>$G$50*'3.Input- Contraceptive forecast'!D29</f>
        <v>0</v>
      </c>
      <c r="F72" s="700">
        <f>$G$50*'3.Input- Contraceptive forecast'!E29</f>
        <v>0</v>
      </c>
      <c r="G72" s="700">
        <f>$G$50*'3.Input- Contraceptive forecast'!F29</f>
        <v>0</v>
      </c>
      <c r="H72" s="700">
        <f>$G$50*'3.Input- Contraceptive forecast'!G29</f>
        <v>0</v>
      </c>
      <c r="I72" s="700">
        <f>$G$50*'3.Input- Contraceptive forecast'!H29</f>
        <v>0</v>
      </c>
      <c r="J72" s="700">
        <f>$G$50*'3.Input- Contraceptive forecast'!I29</f>
        <v>0</v>
      </c>
      <c r="K72" s="700">
        <f>$G$50*'3.Input- Contraceptive forecast'!J29</f>
        <v>0</v>
      </c>
      <c r="L72" s="701">
        <f t="shared" si="13"/>
        <v>0</v>
      </c>
      <c r="M72" s="664"/>
      <c r="N72" s="664">
        <f>$G$56</f>
        <v>0</v>
      </c>
      <c r="O72" s="702">
        <f>G69</f>
        <v>0</v>
      </c>
      <c r="P72" s="702">
        <f>G70</f>
        <v>0</v>
      </c>
      <c r="Q72" s="702">
        <f>G71</f>
        <v>0</v>
      </c>
      <c r="R72" s="702">
        <f>G72</f>
        <v>0</v>
      </c>
      <c r="S72" s="702">
        <f>G73</f>
        <v>0</v>
      </c>
      <c r="T72" s="702">
        <f>G74</f>
        <v>0</v>
      </c>
      <c r="U72" s="702">
        <f>G75</f>
        <v>0</v>
      </c>
      <c r="V72" s="702">
        <f>G76</f>
        <v>0</v>
      </c>
      <c r="W72" s="710">
        <f>G77</f>
        <v>0</v>
      </c>
      <c r="X72" s="702">
        <f t="shared" si="11"/>
        <v>0</v>
      </c>
      <c r="Y72" s="664"/>
      <c r="Z72" s="664"/>
      <c r="AA72" s="664"/>
    </row>
    <row r="73" spans="3:27" s="674" customFormat="1" hidden="1" x14ac:dyDescent="0.2">
      <c r="C73" s="699" t="str">
        <f t="shared" si="12"/>
        <v>Implants</v>
      </c>
      <c r="D73" s="700">
        <f>$H$50*'3.Input- Contraceptive forecast'!C30</f>
        <v>0</v>
      </c>
      <c r="E73" s="700">
        <f>$H$50*'3.Input- Contraceptive forecast'!D30</f>
        <v>0</v>
      </c>
      <c r="F73" s="700">
        <f>$H$50*'3.Input- Contraceptive forecast'!E30</f>
        <v>0</v>
      </c>
      <c r="G73" s="700">
        <f>$H$50*'3.Input- Contraceptive forecast'!F30</f>
        <v>0</v>
      </c>
      <c r="H73" s="700">
        <f>$H$50*'3.Input- Contraceptive forecast'!G30</f>
        <v>0</v>
      </c>
      <c r="I73" s="700">
        <f>$H$50*'3.Input- Contraceptive forecast'!H30</f>
        <v>0</v>
      </c>
      <c r="J73" s="700">
        <f>$H$50*'3.Input- Contraceptive forecast'!I30</f>
        <v>0</v>
      </c>
      <c r="K73" s="700">
        <f>$H$50*'3.Input- Contraceptive forecast'!J30</f>
        <v>0</v>
      </c>
      <c r="L73" s="701">
        <f t="shared" si="13"/>
        <v>0</v>
      </c>
      <c r="M73" s="664"/>
      <c r="N73" s="664">
        <f>$H$56</f>
        <v>0</v>
      </c>
      <c r="O73" s="702">
        <f>H69</f>
        <v>0</v>
      </c>
      <c r="P73" s="702">
        <f>H70</f>
        <v>0</v>
      </c>
      <c r="Q73" s="702">
        <f>H71</f>
        <v>0</v>
      </c>
      <c r="R73" s="702">
        <f>H72</f>
        <v>0</v>
      </c>
      <c r="S73" s="702">
        <f>H73</f>
        <v>0</v>
      </c>
      <c r="T73" s="702">
        <f>H74</f>
        <v>0</v>
      </c>
      <c r="U73" s="702">
        <f>H75</f>
        <v>0</v>
      </c>
      <c r="V73" s="702">
        <f>H76</f>
        <v>0</v>
      </c>
      <c r="W73" s="710">
        <f>H77</f>
        <v>0</v>
      </c>
      <c r="X73" s="702">
        <f t="shared" si="11"/>
        <v>0</v>
      </c>
      <c r="Y73" s="664"/>
      <c r="Z73" s="664"/>
      <c r="AA73" s="664"/>
    </row>
    <row r="74" spans="3:27" s="674" customFormat="1" ht="25.5" hidden="1" x14ac:dyDescent="0.2">
      <c r="C74" s="699" t="str">
        <f t="shared" si="12"/>
        <v>IUD</v>
      </c>
      <c r="D74" s="700">
        <f>$I$50*'3.Input- Contraceptive forecast'!C31</f>
        <v>0</v>
      </c>
      <c r="E74" s="700">
        <f>$I$50*'3.Input- Contraceptive forecast'!D31</f>
        <v>0</v>
      </c>
      <c r="F74" s="700">
        <f>$I$50*'3.Input- Contraceptive forecast'!E31</f>
        <v>0</v>
      </c>
      <c r="G74" s="700">
        <f>$I$50*'3.Input- Contraceptive forecast'!F31</f>
        <v>0</v>
      </c>
      <c r="H74" s="700">
        <f>$I$50*'3.Input- Contraceptive forecast'!G31</f>
        <v>0</v>
      </c>
      <c r="I74" s="700">
        <f>$I$50*'3.Input- Contraceptive forecast'!H31</f>
        <v>0</v>
      </c>
      <c r="J74" s="700">
        <f>$I$50*'3.Input- Contraceptive forecast'!I31</f>
        <v>0</v>
      </c>
      <c r="K74" s="700">
        <f>$I$50*'3.Input- Contraceptive forecast'!J31</f>
        <v>0</v>
      </c>
      <c r="L74" s="701">
        <f t="shared" si="13"/>
        <v>0</v>
      </c>
      <c r="M74" s="664"/>
      <c r="N74" s="697" t="str">
        <f>$I$56</f>
        <v>Social Marketing</v>
      </c>
      <c r="O74" s="702">
        <f>I69</f>
        <v>0</v>
      </c>
      <c r="P74" s="702">
        <f>I70</f>
        <v>0</v>
      </c>
      <c r="Q74" s="702">
        <f>I71</f>
        <v>0</v>
      </c>
      <c r="R74" s="702">
        <f>I72</f>
        <v>0</v>
      </c>
      <c r="S74" s="702">
        <f>I73</f>
        <v>0</v>
      </c>
      <c r="T74" s="702">
        <f>I74</f>
        <v>0</v>
      </c>
      <c r="U74" s="702">
        <f>I75</f>
        <v>0</v>
      </c>
      <c r="V74" s="702">
        <f>I76</f>
        <v>0</v>
      </c>
      <c r="W74" s="710">
        <f>I77</f>
        <v>0</v>
      </c>
      <c r="X74" s="702">
        <f t="shared" si="11"/>
        <v>0</v>
      </c>
      <c r="Y74" s="664"/>
      <c r="Z74" s="664"/>
      <c r="AA74" s="664"/>
    </row>
    <row r="75" spans="3:27" s="674" customFormat="1" ht="27.75" hidden="1" customHeight="1" x14ac:dyDescent="0.2">
      <c r="C75" s="703" t="str">
        <f t="shared" si="12"/>
        <v>Emergency Contraceptives</v>
      </c>
      <c r="D75" s="700">
        <f>$J$50*'3.Input- Contraceptive forecast'!C32</f>
        <v>0</v>
      </c>
      <c r="E75" s="700">
        <f>$J$50*'3.Input- Contraceptive forecast'!D32</f>
        <v>0</v>
      </c>
      <c r="F75" s="700">
        <f>$J$50*'3.Input- Contraceptive forecast'!E32</f>
        <v>0</v>
      </c>
      <c r="G75" s="700">
        <f>$J$50*'3.Input- Contraceptive forecast'!F32</f>
        <v>0</v>
      </c>
      <c r="H75" s="700">
        <f>$J$50*'3.Input- Contraceptive forecast'!G32</f>
        <v>0</v>
      </c>
      <c r="I75" s="700">
        <f>$J$50*'3.Input- Contraceptive forecast'!H32</f>
        <v>0</v>
      </c>
      <c r="J75" s="700">
        <f>$J$50*'3.Input- Contraceptive forecast'!I32</f>
        <v>0</v>
      </c>
      <c r="K75" s="700">
        <f>$J$50*'3.Input- Contraceptive forecast'!J32</f>
        <v>0</v>
      </c>
      <c r="L75" s="701">
        <f t="shared" si="13"/>
        <v>0</v>
      </c>
      <c r="M75" s="664"/>
      <c r="N75" s="664">
        <f>$J$56</f>
        <v>0</v>
      </c>
      <c r="O75" s="702">
        <f>J69</f>
        <v>0</v>
      </c>
      <c r="P75" s="702">
        <f>J70</f>
        <v>0</v>
      </c>
      <c r="Q75" s="702">
        <f>J71</f>
        <v>0</v>
      </c>
      <c r="R75" s="702">
        <f>J72</f>
        <v>0</v>
      </c>
      <c r="S75" s="702">
        <f>J73</f>
        <v>0</v>
      </c>
      <c r="T75" s="702">
        <f>J74</f>
        <v>0</v>
      </c>
      <c r="U75" s="702">
        <f>J75</f>
        <v>0</v>
      </c>
      <c r="V75" s="702">
        <f>J76</f>
        <v>0</v>
      </c>
      <c r="W75" s="710">
        <f>J77</f>
        <v>0</v>
      </c>
      <c r="X75" s="702">
        <f t="shared" si="11"/>
        <v>0</v>
      </c>
      <c r="Y75" s="664"/>
      <c r="Z75" s="664"/>
      <c r="AA75" s="664"/>
    </row>
    <row r="76" spans="3:27" s="674" customFormat="1" hidden="1" x14ac:dyDescent="0.2">
      <c r="C76" s="699">
        <f t="shared" si="12"/>
        <v>0</v>
      </c>
      <c r="D76" s="700">
        <f>$K$50*'3.Input- Contraceptive forecast'!C33</f>
        <v>0</v>
      </c>
      <c r="E76" s="700">
        <f>$K$50*'3.Input- Contraceptive forecast'!D33</f>
        <v>0</v>
      </c>
      <c r="F76" s="700">
        <f>$K$50*'3.Input- Contraceptive forecast'!E33</f>
        <v>0</v>
      </c>
      <c r="G76" s="700">
        <f>$K$50*'3.Input- Contraceptive forecast'!F33</f>
        <v>0</v>
      </c>
      <c r="H76" s="700">
        <f>$K$50*'3.Input- Contraceptive forecast'!G33</f>
        <v>0</v>
      </c>
      <c r="I76" s="700">
        <f>$K$50*'3.Input- Contraceptive forecast'!H33</f>
        <v>0</v>
      </c>
      <c r="J76" s="700">
        <f>$K$50*'3.Input- Contraceptive forecast'!I33</f>
        <v>0</v>
      </c>
      <c r="K76" s="700">
        <f>$K$50*'3.Input- Contraceptive forecast'!J33</f>
        <v>0</v>
      </c>
      <c r="L76" s="701">
        <f t="shared" si="13"/>
        <v>0</v>
      </c>
      <c r="M76" s="664"/>
      <c r="N76" s="664" t="str">
        <f>$K$56</f>
        <v>Commerical</v>
      </c>
      <c r="O76" s="702">
        <f>K69</f>
        <v>0</v>
      </c>
      <c r="P76" s="702">
        <f>K70</f>
        <v>0</v>
      </c>
      <c r="Q76" s="702">
        <f>K71</f>
        <v>0</v>
      </c>
      <c r="R76" s="702">
        <f>K72</f>
        <v>0</v>
      </c>
      <c r="S76" s="702">
        <f>K73</f>
        <v>0</v>
      </c>
      <c r="T76" s="702">
        <f>K74</f>
        <v>0</v>
      </c>
      <c r="U76" s="702">
        <f>K75</f>
        <v>0</v>
      </c>
      <c r="V76" s="702">
        <f>K76</f>
        <v>0</v>
      </c>
      <c r="W76" s="710">
        <f>K77</f>
        <v>0</v>
      </c>
      <c r="X76" s="702">
        <f t="shared" si="11"/>
        <v>0</v>
      </c>
      <c r="Y76" s="664"/>
      <c r="Z76" s="664"/>
      <c r="AA76" s="664"/>
    </row>
    <row r="77" spans="3:27" s="674" customFormat="1" hidden="1" x14ac:dyDescent="0.2">
      <c r="C77" s="699">
        <f t="shared" si="12"/>
        <v>0</v>
      </c>
      <c r="D77" s="700">
        <f>$L$50*'3.Input- Contraceptive forecast'!C34</f>
        <v>0</v>
      </c>
      <c r="E77" s="700">
        <f>$L$50*'3.Input- Contraceptive forecast'!D34</f>
        <v>0</v>
      </c>
      <c r="F77" s="700">
        <f>$L$50*'3.Input- Contraceptive forecast'!E34</f>
        <v>0</v>
      </c>
      <c r="G77" s="700">
        <f>$L$50*'3.Input- Contraceptive forecast'!F34</f>
        <v>0</v>
      </c>
      <c r="H77" s="700">
        <f>$L$50*'3.Input- Contraceptive forecast'!G34</f>
        <v>0</v>
      </c>
      <c r="I77" s="700">
        <f>$L$50*'3.Input- Contraceptive forecast'!H34</f>
        <v>0</v>
      </c>
      <c r="J77" s="700">
        <f>$L$50*'3.Input- Contraceptive forecast'!I34</f>
        <v>0</v>
      </c>
      <c r="K77" s="700">
        <f>$L$50*'3.Input- Contraceptive forecast'!J34</f>
        <v>0</v>
      </c>
      <c r="L77" s="701">
        <f t="shared" si="13"/>
        <v>0</v>
      </c>
      <c r="M77" s="664"/>
      <c r="N77" s="664"/>
      <c r="O77" s="702">
        <f>SUM(O71:O76)</f>
        <v>0</v>
      </c>
      <c r="P77" s="702">
        <f t="shared" ref="P77:W77" si="15">SUM(P71:P76)</f>
        <v>0</v>
      </c>
      <c r="Q77" s="702">
        <f t="shared" si="15"/>
        <v>0</v>
      </c>
      <c r="R77" s="702">
        <f t="shared" si="15"/>
        <v>0</v>
      </c>
      <c r="S77" s="702">
        <f t="shared" si="15"/>
        <v>0</v>
      </c>
      <c r="T77" s="702">
        <f t="shared" si="15"/>
        <v>0</v>
      </c>
      <c r="U77" s="702">
        <f t="shared" si="15"/>
        <v>0</v>
      </c>
      <c r="V77" s="702">
        <f t="shared" si="15"/>
        <v>0</v>
      </c>
      <c r="W77" s="702">
        <f t="shared" si="15"/>
        <v>0</v>
      </c>
      <c r="X77" s="704">
        <f t="shared" si="11"/>
        <v>0</v>
      </c>
      <c r="Y77" s="664"/>
      <c r="Z77" s="664"/>
      <c r="AA77" s="664"/>
    </row>
    <row r="78" spans="3:27" s="674" customFormat="1" hidden="1" x14ac:dyDescent="0.2">
      <c r="D78" s="710">
        <f>SUM(D69:D77)</f>
        <v>0</v>
      </c>
      <c r="E78" s="710">
        <f t="shared" ref="E78:K78" si="16">SUM(E69:E77)</f>
        <v>0</v>
      </c>
      <c r="F78" s="710">
        <f t="shared" si="16"/>
        <v>0</v>
      </c>
      <c r="G78" s="710">
        <f t="shared" si="16"/>
        <v>0</v>
      </c>
      <c r="H78" s="710">
        <f t="shared" si="16"/>
        <v>0</v>
      </c>
      <c r="I78" s="710">
        <f t="shared" si="16"/>
        <v>0</v>
      </c>
      <c r="J78" s="710">
        <f t="shared" si="16"/>
        <v>0</v>
      </c>
      <c r="K78" s="710">
        <f t="shared" si="16"/>
        <v>0</v>
      </c>
      <c r="L78" s="705">
        <f>SUM(L69:L77)</f>
        <v>0</v>
      </c>
      <c r="M78" s="702">
        <f>M50-L78</f>
        <v>0</v>
      </c>
      <c r="N78" s="664"/>
      <c r="O78" s="664"/>
      <c r="P78" s="664"/>
      <c r="Q78" s="664"/>
      <c r="R78" s="664"/>
      <c r="S78" s="664"/>
      <c r="T78" s="664"/>
      <c r="U78" s="664"/>
      <c r="V78" s="664"/>
      <c r="W78" s="664"/>
      <c r="X78" s="664"/>
      <c r="Y78" s="664"/>
      <c r="Z78" s="664"/>
      <c r="AA78" s="664"/>
    </row>
    <row r="79" spans="3:27" s="674" customFormat="1" hidden="1" x14ac:dyDescent="0.2">
      <c r="C79" s="674">
        <f>C51</f>
        <v>2</v>
      </c>
      <c r="L79" s="664"/>
      <c r="M79" s="664"/>
      <c r="N79" s="664">
        <f>C79</f>
        <v>2</v>
      </c>
      <c r="O79" s="664"/>
      <c r="P79" s="664"/>
      <c r="Q79" s="664"/>
      <c r="R79" s="664"/>
      <c r="S79" s="664"/>
      <c r="T79" s="664"/>
      <c r="U79" s="664"/>
      <c r="V79" s="664"/>
      <c r="W79" s="664"/>
      <c r="X79" s="664"/>
      <c r="Y79" s="664"/>
      <c r="Z79" s="664"/>
      <c r="AA79" s="664"/>
    </row>
    <row r="80" spans="3:27" s="674" customFormat="1" ht="25.5" hidden="1" x14ac:dyDescent="0.2">
      <c r="C80" s="706"/>
      <c r="D80" s="711" t="str">
        <f>D68</f>
        <v>MOH</v>
      </c>
      <c r="E80" s="711">
        <f t="shared" ref="E80:L80" si="17">E68</f>
        <v>0</v>
      </c>
      <c r="F80" s="711" t="str">
        <f t="shared" si="17"/>
        <v>Total Public Sector</v>
      </c>
      <c r="G80" s="711">
        <f t="shared" si="17"/>
        <v>0</v>
      </c>
      <c r="H80" s="711">
        <f t="shared" si="17"/>
        <v>0</v>
      </c>
      <c r="I80" s="711" t="str">
        <f t="shared" si="17"/>
        <v>Social Marketing</v>
      </c>
      <c r="J80" s="711">
        <f t="shared" si="17"/>
        <v>0</v>
      </c>
      <c r="K80" s="711" t="str">
        <f t="shared" si="17"/>
        <v>Commerical</v>
      </c>
      <c r="L80" s="711" t="str">
        <f t="shared" si="17"/>
        <v>Total</v>
      </c>
      <c r="M80" s="664"/>
      <c r="N80" s="664"/>
      <c r="O80" s="664" t="str">
        <f>$C$57</f>
        <v>Pills</v>
      </c>
      <c r="P80" s="664" t="str">
        <f>$C$58</f>
        <v>Injectables</v>
      </c>
      <c r="Q80" s="664" t="str">
        <f>$C$59</f>
        <v>Condoms (male)</v>
      </c>
      <c r="R80" s="664" t="str">
        <f>$C$60</f>
        <v>Condoms (female)</v>
      </c>
      <c r="S80" s="664" t="str">
        <f>$C$61</f>
        <v>Implants</v>
      </c>
      <c r="T80" s="664" t="str">
        <f>$C$62</f>
        <v>IUD</v>
      </c>
      <c r="U80" s="664" t="str">
        <f>$C$63</f>
        <v>Emergency Contraceptives</v>
      </c>
      <c r="V80" s="664">
        <f>$C$64</f>
        <v>0</v>
      </c>
      <c r="W80" s="664">
        <f>$C$65</f>
        <v>0</v>
      </c>
      <c r="X80" s="664"/>
      <c r="Y80" s="664"/>
      <c r="Z80" s="664"/>
      <c r="AA80" s="664"/>
    </row>
    <row r="81" spans="3:27" s="674" customFormat="1" hidden="1" x14ac:dyDescent="0.2">
      <c r="C81" s="699" t="str">
        <f>C69</f>
        <v>Pills</v>
      </c>
      <c r="D81" s="700">
        <f>$D$51*'3.Input- Contraceptive forecast'!C26</f>
        <v>0</v>
      </c>
      <c r="E81" s="700">
        <f>$D$51*'3.Input- Contraceptive forecast'!D26</f>
        <v>0</v>
      </c>
      <c r="F81" s="700">
        <f>$D$51*'3.Input- Contraceptive forecast'!E26</f>
        <v>0</v>
      </c>
      <c r="G81" s="700">
        <f>$D$51*'3.Input- Contraceptive forecast'!F26</f>
        <v>0</v>
      </c>
      <c r="H81" s="700">
        <f>$D$51*'3.Input- Contraceptive forecast'!G26</f>
        <v>0</v>
      </c>
      <c r="I81" s="700">
        <f>$D$51*'3.Input- Contraceptive forecast'!H26</f>
        <v>0</v>
      </c>
      <c r="J81" s="700">
        <f>$D$51*'3.Input- Contraceptive forecast'!I26</f>
        <v>0</v>
      </c>
      <c r="K81" s="700">
        <f>$D$51*'3.Input- Contraceptive forecast'!J26</f>
        <v>0</v>
      </c>
      <c r="L81" s="701">
        <f>SUM(F81:K81)</f>
        <v>0</v>
      </c>
      <c r="M81" s="664"/>
      <c r="N81" s="664" t="str">
        <f>$D$56</f>
        <v>MOH</v>
      </c>
      <c r="O81" s="702">
        <f>D81</f>
        <v>0</v>
      </c>
      <c r="P81" s="702">
        <f>D82</f>
        <v>0</v>
      </c>
      <c r="Q81" s="702">
        <f>D83</f>
        <v>0</v>
      </c>
      <c r="R81" s="702">
        <f>D84</f>
        <v>0</v>
      </c>
      <c r="S81" s="702">
        <f>D85</f>
        <v>0</v>
      </c>
      <c r="T81" s="702">
        <f>D86</f>
        <v>0</v>
      </c>
      <c r="U81" s="702">
        <f>D87</f>
        <v>0</v>
      </c>
      <c r="V81" s="702">
        <f>D88</f>
        <v>0</v>
      </c>
      <c r="W81" s="710">
        <f>D89</f>
        <v>0</v>
      </c>
      <c r="X81" s="702">
        <f t="shared" ref="X81:X89" si="18">SUM(O81:W81)</f>
        <v>0</v>
      </c>
      <c r="Y81" s="664"/>
      <c r="Z81" s="664"/>
      <c r="AA81" s="664"/>
    </row>
    <row r="82" spans="3:27" s="674" customFormat="1" hidden="1" x14ac:dyDescent="0.2">
      <c r="C82" s="699" t="str">
        <f t="shared" ref="C82:C89" si="19">C70</f>
        <v>Injectables</v>
      </c>
      <c r="D82" s="700">
        <f>$E$51*'3.Input- Contraceptive forecast'!C27</f>
        <v>0</v>
      </c>
      <c r="E82" s="700">
        <f>$E$51*'3.Input- Contraceptive forecast'!D27</f>
        <v>0</v>
      </c>
      <c r="F82" s="700">
        <f>$E$51*'3.Input- Contraceptive forecast'!E27</f>
        <v>0</v>
      </c>
      <c r="G82" s="700">
        <f>$E$51*'3.Input- Contraceptive forecast'!F27</f>
        <v>0</v>
      </c>
      <c r="H82" s="700">
        <f>$E$51*'3.Input- Contraceptive forecast'!G27</f>
        <v>0</v>
      </c>
      <c r="I82" s="700">
        <f>$E$51*'3.Input- Contraceptive forecast'!H27</f>
        <v>0</v>
      </c>
      <c r="J82" s="700">
        <f>$E$51*'3.Input- Contraceptive forecast'!I27</f>
        <v>0</v>
      </c>
      <c r="K82" s="700">
        <f>$E$51*'3.Input- Contraceptive forecast'!J27</f>
        <v>0</v>
      </c>
      <c r="L82" s="701">
        <f t="shared" ref="L82:L89" si="20">SUM(F82:K82)</f>
        <v>0</v>
      </c>
      <c r="M82" s="664"/>
      <c r="N82" s="664">
        <f>$E$56</f>
        <v>0</v>
      </c>
      <c r="O82" s="702">
        <f>E81</f>
        <v>0</v>
      </c>
      <c r="P82" s="702">
        <f>E82</f>
        <v>0</v>
      </c>
      <c r="Q82" s="702">
        <f>E83</f>
        <v>0</v>
      </c>
      <c r="R82" s="702">
        <f>E84</f>
        <v>0</v>
      </c>
      <c r="S82" s="702">
        <f>E85</f>
        <v>0</v>
      </c>
      <c r="T82" s="702">
        <f>E86</f>
        <v>0</v>
      </c>
      <c r="U82" s="702">
        <f>E87</f>
        <v>0</v>
      </c>
      <c r="V82" s="702">
        <f>E88</f>
        <v>0</v>
      </c>
      <c r="W82" s="710">
        <f>E89</f>
        <v>0</v>
      </c>
      <c r="X82" s="702">
        <f t="shared" si="18"/>
        <v>0</v>
      </c>
      <c r="Y82" s="664"/>
      <c r="Z82" s="664"/>
      <c r="AA82" s="664"/>
    </row>
    <row r="83" spans="3:27" s="674" customFormat="1" ht="25.5" hidden="1" x14ac:dyDescent="0.2">
      <c r="C83" s="699" t="str">
        <f t="shared" si="19"/>
        <v>Condoms (male)</v>
      </c>
      <c r="D83" s="700">
        <f>$F$51*'3.Input- Contraceptive forecast'!C28</f>
        <v>0</v>
      </c>
      <c r="E83" s="700">
        <f>$F$51*'3.Input- Contraceptive forecast'!D28</f>
        <v>0</v>
      </c>
      <c r="F83" s="700">
        <f>$F$51*'3.Input- Contraceptive forecast'!E28</f>
        <v>0</v>
      </c>
      <c r="G83" s="700">
        <f>$F$51*'3.Input- Contraceptive forecast'!F28</f>
        <v>0</v>
      </c>
      <c r="H83" s="700">
        <f>$F$51*'3.Input- Contraceptive forecast'!G28</f>
        <v>0</v>
      </c>
      <c r="I83" s="700">
        <f>$F$51*'3.Input- Contraceptive forecast'!H28</f>
        <v>0</v>
      </c>
      <c r="J83" s="700">
        <f>$F$51*'3.Input- Contraceptive forecast'!I28</f>
        <v>0</v>
      </c>
      <c r="K83" s="700">
        <f>$F$51*'3.Input- Contraceptive forecast'!J28</f>
        <v>0</v>
      </c>
      <c r="L83" s="701">
        <f t="shared" si="20"/>
        <v>0</v>
      </c>
      <c r="M83" s="664"/>
      <c r="N83" s="697" t="str">
        <f>$F$56</f>
        <v>Total Public Sector</v>
      </c>
      <c r="O83" s="702">
        <f t="shared" ref="O83:W83" si="21">SUM(O81:O82)</f>
        <v>0</v>
      </c>
      <c r="P83" s="702">
        <f t="shared" si="21"/>
        <v>0</v>
      </c>
      <c r="Q83" s="702">
        <f t="shared" si="21"/>
        <v>0</v>
      </c>
      <c r="R83" s="702">
        <f t="shared" si="21"/>
        <v>0</v>
      </c>
      <c r="S83" s="702">
        <f t="shared" si="21"/>
        <v>0</v>
      </c>
      <c r="T83" s="702">
        <f t="shared" si="21"/>
        <v>0</v>
      </c>
      <c r="U83" s="702">
        <f t="shared" si="21"/>
        <v>0</v>
      </c>
      <c r="V83" s="702">
        <f t="shared" si="21"/>
        <v>0</v>
      </c>
      <c r="W83" s="710">
        <f t="shared" si="21"/>
        <v>0</v>
      </c>
      <c r="X83" s="702">
        <f t="shared" si="18"/>
        <v>0</v>
      </c>
      <c r="Y83" s="664"/>
      <c r="Z83" s="664"/>
      <c r="AA83" s="664"/>
    </row>
    <row r="84" spans="3:27" s="674" customFormat="1" hidden="1" x14ac:dyDescent="0.2">
      <c r="C84" s="699" t="str">
        <f t="shared" si="19"/>
        <v>Condoms (female)</v>
      </c>
      <c r="D84" s="700">
        <f>$G$51*'3.Input- Contraceptive forecast'!C29</f>
        <v>0</v>
      </c>
      <c r="E84" s="700">
        <f>$G$51*'3.Input- Contraceptive forecast'!D29</f>
        <v>0</v>
      </c>
      <c r="F84" s="700">
        <f>$G$51*'3.Input- Contraceptive forecast'!E29</f>
        <v>0</v>
      </c>
      <c r="G84" s="700">
        <f>$G$51*'3.Input- Contraceptive forecast'!F29</f>
        <v>0</v>
      </c>
      <c r="H84" s="700">
        <f>$G$51*'3.Input- Contraceptive forecast'!G29</f>
        <v>0</v>
      </c>
      <c r="I84" s="700">
        <f>$G$51*'3.Input- Contraceptive forecast'!H29</f>
        <v>0</v>
      </c>
      <c r="J84" s="700">
        <f>$G$51*'3.Input- Contraceptive forecast'!I29</f>
        <v>0</v>
      </c>
      <c r="K84" s="700">
        <f>$G$51*'3.Input- Contraceptive forecast'!J29</f>
        <v>0</v>
      </c>
      <c r="L84" s="701">
        <f t="shared" si="20"/>
        <v>0</v>
      </c>
      <c r="M84" s="664"/>
      <c r="N84" s="664">
        <f>$G$56</f>
        <v>0</v>
      </c>
      <c r="O84" s="702">
        <f>G81</f>
        <v>0</v>
      </c>
      <c r="P84" s="702">
        <f>G82</f>
        <v>0</v>
      </c>
      <c r="Q84" s="702">
        <f>G83</f>
        <v>0</v>
      </c>
      <c r="R84" s="702">
        <f>G84</f>
        <v>0</v>
      </c>
      <c r="S84" s="702">
        <f>G85</f>
        <v>0</v>
      </c>
      <c r="T84" s="702">
        <f>G86</f>
        <v>0</v>
      </c>
      <c r="U84" s="702">
        <f>G87</f>
        <v>0</v>
      </c>
      <c r="V84" s="702">
        <f>G88</f>
        <v>0</v>
      </c>
      <c r="W84" s="710">
        <f>G89</f>
        <v>0</v>
      </c>
      <c r="X84" s="702">
        <f t="shared" si="18"/>
        <v>0</v>
      </c>
      <c r="Y84" s="664"/>
      <c r="Z84" s="664"/>
      <c r="AA84" s="664"/>
    </row>
    <row r="85" spans="3:27" s="674" customFormat="1" hidden="1" x14ac:dyDescent="0.2">
      <c r="C85" s="699" t="str">
        <f t="shared" si="19"/>
        <v>Implants</v>
      </c>
      <c r="D85" s="700">
        <f>$H$51*'3.Input- Contraceptive forecast'!C30</f>
        <v>0</v>
      </c>
      <c r="E85" s="700">
        <f>$H$51*'3.Input- Contraceptive forecast'!D30</f>
        <v>0</v>
      </c>
      <c r="F85" s="700">
        <f>$H$51*'3.Input- Contraceptive forecast'!E30</f>
        <v>0</v>
      </c>
      <c r="G85" s="700">
        <f>$H$51*'3.Input- Contraceptive forecast'!F30</f>
        <v>0</v>
      </c>
      <c r="H85" s="700">
        <f>$H$51*'3.Input- Contraceptive forecast'!G30</f>
        <v>0</v>
      </c>
      <c r="I85" s="700">
        <f>$H$51*'3.Input- Contraceptive forecast'!H30</f>
        <v>0</v>
      </c>
      <c r="J85" s="700">
        <f>$H$51*'3.Input- Contraceptive forecast'!I30</f>
        <v>0</v>
      </c>
      <c r="K85" s="700">
        <f>$H$51*'3.Input- Contraceptive forecast'!J30</f>
        <v>0</v>
      </c>
      <c r="L85" s="701">
        <f t="shared" si="20"/>
        <v>0</v>
      </c>
      <c r="M85" s="664"/>
      <c r="N85" s="664">
        <f>$H$56</f>
        <v>0</v>
      </c>
      <c r="O85" s="702">
        <f>H81</f>
        <v>0</v>
      </c>
      <c r="P85" s="702">
        <f>H82</f>
        <v>0</v>
      </c>
      <c r="Q85" s="702">
        <f>H83</f>
        <v>0</v>
      </c>
      <c r="R85" s="702">
        <f>H84</f>
        <v>0</v>
      </c>
      <c r="S85" s="702">
        <f>H85</f>
        <v>0</v>
      </c>
      <c r="T85" s="702">
        <f>H86</f>
        <v>0</v>
      </c>
      <c r="U85" s="702">
        <f>H87</f>
        <v>0</v>
      </c>
      <c r="V85" s="702">
        <f>H88</f>
        <v>0</v>
      </c>
      <c r="W85" s="710">
        <f>H89</f>
        <v>0</v>
      </c>
      <c r="X85" s="702">
        <f t="shared" si="18"/>
        <v>0</v>
      </c>
      <c r="Y85" s="664"/>
      <c r="Z85" s="664"/>
      <c r="AA85" s="664"/>
    </row>
    <row r="86" spans="3:27" s="674" customFormat="1" ht="25.5" hidden="1" x14ac:dyDescent="0.2">
      <c r="C86" s="699" t="str">
        <f t="shared" si="19"/>
        <v>IUD</v>
      </c>
      <c r="D86" s="700">
        <f>$I$51*'3.Input- Contraceptive forecast'!C31</f>
        <v>0</v>
      </c>
      <c r="E86" s="700">
        <f>$I$51*'3.Input- Contraceptive forecast'!D31</f>
        <v>0</v>
      </c>
      <c r="F86" s="700">
        <f>$I$51*'3.Input- Contraceptive forecast'!E31</f>
        <v>0</v>
      </c>
      <c r="G86" s="700">
        <f>$I$51*'3.Input- Contraceptive forecast'!F31</f>
        <v>0</v>
      </c>
      <c r="H86" s="700">
        <f>$I$51*'3.Input- Contraceptive forecast'!G31</f>
        <v>0</v>
      </c>
      <c r="I86" s="700">
        <f>$I$51*'3.Input- Contraceptive forecast'!H31</f>
        <v>0</v>
      </c>
      <c r="J86" s="700">
        <f>$I$51*'3.Input- Contraceptive forecast'!I31</f>
        <v>0</v>
      </c>
      <c r="K86" s="700">
        <f>$I$51*'3.Input- Contraceptive forecast'!J31</f>
        <v>0</v>
      </c>
      <c r="L86" s="701">
        <f t="shared" si="20"/>
        <v>0</v>
      </c>
      <c r="M86" s="664"/>
      <c r="N86" s="697" t="str">
        <f>$I$56</f>
        <v>Social Marketing</v>
      </c>
      <c r="O86" s="702">
        <f>I81</f>
        <v>0</v>
      </c>
      <c r="P86" s="702">
        <f>I82</f>
        <v>0</v>
      </c>
      <c r="Q86" s="702">
        <f>I83</f>
        <v>0</v>
      </c>
      <c r="R86" s="702">
        <f>I84</f>
        <v>0</v>
      </c>
      <c r="S86" s="702">
        <f>I85</f>
        <v>0</v>
      </c>
      <c r="T86" s="702">
        <f>I86</f>
        <v>0</v>
      </c>
      <c r="U86" s="702">
        <f>I87</f>
        <v>0</v>
      </c>
      <c r="V86" s="702">
        <f>I88</f>
        <v>0</v>
      </c>
      <c r="W86" s="710">
        <f>I89</f>
        <v>0</v>
      </c>
      <c r="X86" s="702">
        <f t="shared" si="18"/>
        <v>0</v>
      </c>
      <c r="Y86" s="664"/>
      <c r="Z86" s="664"/>
      <c r="AA86" s="664"/>
    </row>
    <row r="87" spans="3:27" s="674" customFormat="1" ht="27" hidden="1" customHeight="1" x14ac:dyDescent="0.2">
      <c r="C87" s="703" t="str">
        <f t="shared" si="19"/>
        <v>Emergency Contraceptives</v>
      </c>
      <c r="D87" s="700">
        <f>$J$51*'3.Input- Contraceptive forecast'!C32</f>
        <v>0</v>
      </c>
      <c r="E87" s="700">
        <f>$J$51*'3.Input- Contraceptive forecast'!D32</f>
        <v>0</v>
      </c>
      <c r="F87" s="700">
        <f>$J$51*'3.Input- Contraceptive forecast'!E32</f>
        <v>0</v>
      </c>
      <c r="G87" s="700">
        <f>$J$51*'3.Input- Contraceptive forecast'!F32</f>
        <v>0</v>
      </c>
      <c r="H87" s="700">
        <f>$J$51*'3.Input- Contraceptive forecast'!G32</f>
        <v>0</v>
      </c>
      <c r="I87" s="700">
        <f>$J$51*'3.Input- Contraceptive forecast'!H32</f>
        <v>0</v>
      </c>
      <c r="J87" s="700">
        <f>$J$51*'3.Input- Contraceptive forecast'!I32</f>
        <v>0</v>
      </c>
      <c r="K87" s="700">
        <f>$J$51*'3.Input- Contraceptive forecast'!J32</f>
        <v>0</v>
      </c>
      <c r="L87" s="701">
        <f t="shared" si="20"/>
        <v>0</v>
      </c>
      <c r="M87" s="664"/>
      <c r="N87" s="664">
        <f>$J$56</f>
        <v>0</v>
      </c>
      <c r="O87" s="702">
        <f>J81</f>
        <v>0</v>
      </c>
      <c r="P87" s="702">
        <f>J82</f>
        <v>0</v>
      </c>
      <c r="Q87" s="702">
        <f>J83</f>
        <v>0</v>
      </c>
      <c r="R87" s="702">
        <f>J84</f>
        <v>0</v>
      </c>
      <c r="S87" s="702">
        <f>J85</f>
        <v>0</v>
      </c>
      <c r="T87" s="702">
        <f>J86</f>
        <v>0</v>
      </c>
      <c r="U87" s="702">
        <f>J87</f>
        <v>0</v>
      </c>
      <c r="V87" s="702">
        <f>J88</f>
        <v>0</v>
      </c>
      <c r="W87" s="710">
        <f>J89</f>
        <v>0</v>
      </c>
      <c r="X87" s="702">
        <f t="shared" si="18"/>
        <v>0</v>
      </c>
      <c r="Y87" s="664"/>
      <c r="Z87" s="664"/>
      <c r="AA87" s="664"/>
    </row>
    <row r="88" spans="3:27" s="674" customFormat="1" hidden="1" x14ac:dyDescent="0.2">
      <c r="C88" s="699">
        <f t="shared" si="19"/>
        <v>0</v>
      </c>
      <c r="D88" s="700">
        <f>$K$51*'3.Input- Contraceptive forecast'!C33</f>
        <v>0</v>
      </c>
      <c r="E88" s="700">
        <f>$K$51*'3.Input- Contraceptive forecast'!D33</f>
        <v>0</v>
      </c>
      <c r="F88" s="700">
        <f>$K$51*'3.Input- Contraceptive forecast'!E33</f>
        <v>0</v>
      </c>
      <c r="G88" s="700">
        <f>$K$51*'3.Input- Contraceptive forecast'!F33</f>
        <v>0</v>
      </c>
      <c r="H88" s="700">
        <f>$K$51*'3.Input- Contraceptive forecast'!G33</f>
        <v>0</v>
      </c>
      <c r="I88" s="700">
        <f>$K$51*'3.Input- Contraceptive forecast'!H33</f>
        <v>0</v>
      </c>
      <c r="J88" s="700">
        <f>$K$51*'3.Input- Contraceptive forecast'!I33</f>
        <v>0</v>
      </c>
      <c r="K88" s="700">
        <f>$K$51*'3.Input- Contraceptive forecast'!J33</f>
        <v>0</v>
      </c>
      <c r="L88" s="701">
        <f t="shared" si="20"/>
        <v>0</v>
      </c>
      <c r="M88" s="664"/>
      <c r="N88" s="664" t="str">
        <f>$K$56</f>
        <v>Commerical</v>
      </c>
      <c r="O88" s="702">
        <f>K81</f>
        <v>0</v>
      </c>
      <c r="P88" s="702">
        <f>K82</f>
        <v>0</v>
      </c>
      <c r="Q88" s="702">
        <f>K83</f>
        <v>0</v>
      </c>
      <c r="R88" s="702">
        <f>K84</f>
        <v>0</v>
      </c>
      <c r="S88" s="702">
        <f>K85</f>
        <v>0</v>
      </c>
      <c r="T88" s="702">
        <f>K86</f>
        <v>0</v>
      </c>
      <c r="U88" s="702">
        <f>K87</f>
        <v>0</v>
      </c>
      <c r="V88" s="702">
        <f>K88</f>
        <v>0</v>
      </c>
      <c r="W88" s="710">
        <f>K89</f>
        <v>0</v>
      </c>
      <c r="X88" s="702">
        <f t="shared" si="18"/>
        <v>0</v>
      </c>
      <c r="Y88" s="664"/>
      <c r="Z88" s="664"/>
      <c r="AA88" s="664"/>
    </row>
    <row r="89" spans="3:27" s="674" customFormat="1" hidden="1" x14ac:dyDescent="0.2">
      <c r="C89" s="699">
        <f t="shared" si="19"/>
        <v>0</v>
      </c>
      <c r="D89" s="700">
        <f>$L$51*'3.Input- Contraceptive forecast'!C34</f>
        <v>0</v>
      </c>
      <c r="E89" s="700">
        <f>$L$51*'3.Input- Contraceptive forecast'!D34</f>
        <v>0</v>
      </c>
      <c r="F89" s="700">
        <f>$L$51*'3.Input- Contraceptive forecast'!E34</f>
        <v>0</v>
      </c>
      <c r="G89" s="700">
        <f>$L$51*'3.Input- Contraceptive forecast'!F34</f>
        <v>0</v>
      </c>
      <c r="H89" s="700">
        <f>$L$51*'3.Input- Contraceptive forecast'!G34</f>
        <v>0</v>
      </c>
      <c r="I89" s="700">
        <f>$L$51*'3.Input- Contraceptive forecast'!H34</f>
        <v>0</v>
      </c>
      <c r="J89" s="700">
        <f>$L$51*'3.Input- Contraceptive forecast'!I34</f>
        <v>0</v>
      </c>
      <c r="K89" s="700">
        <f>$L$51*'3.Input- Contraceptive forecast'!J34</f>
        <v>0</v>
      </c>
      <c r="L89" s="701">
        <f t="shared" si="20"/>
        <v>0</v>
      </c>
      <c r="M89" s="664"/>
      <c r="N89" s="664"/>
      <c r="O89" s="702">
        <f t="shared" ref="O89:W89" si="22">SUM(O83:O88)</f>
        <v>0</v>
      </c>
      <c r="P89" s="702">
        <f t="shared" si="22"/>
        <v>0</v>
      </c>
      <c r="Q89" s="702">
        <f t="shared" si="22"/>
        <v>0</v>
      </c>
      <c r="R89" s="702">
        <f t="shared" si="22"/>
        <v>0</v>
      </c>
      <c r="S89" s="702">
        <f t="shared" si="22"/>
        <v>0</v>
      </c>
      <c r="T89" s="702">
        <f t="shared" si="22"/>
        <v>0</v>
      </c>
      <c r="U89" s="702">
        <f t="shared" si="22"/>
        <v>0</v>
      </c>
      <c r="V89" s="702">
        <f t="shared" si="22"/>
        <v>0</v>
      </c>
      <c r="W89" s="702">
        <f t="shared" si="22"/>
        <v>0</v>
      </c>
      <c r="X89" s="704">
        <f t="shared" si="18"/>
        <v>0</v>
      </c>
      <c r="Y89" s="664"/>
      <c r="Z89" s="664"/>
      <c r="AA89" s="664"/>
    </row>
    <row r="90" spans="3:27" s="674" customFormat="1" hidden="1" x14ac:dyDescent="0.2">
      <c r="L90" s="705">
        <f>SUM(L81:L89)</f>
        <v>0</v>
      </c>
      <c r="M90" s="702">
        <f>M51-L90</f>
        <v>0</v>
      </c>
      <c r="N90" s="664"/>
      <c r="O90" s="664"/>
      <c r="P90" s="664"/>
      <c r="Q90" s="664"/>
      <c r="R90" s="664"/>
      <c r="S90" s="664"/>
      <c r="T90" s="664"/>
      <c r="U90" s="664"/>
      <c r="V90" s="664"/>
      <c r="W90" s="664"/>
      <c r="X90" s="664"/>
      <c r="Y90" s="664"/>
      <c r="Z90" s="664"/>
      <c r="AA90" s="664"/>
    </row>
    <row r="91" spans="3:27" s="674" customFormat="1" hidden="1" x14ac:dyDescent="0.2">
      <c r="C91" s="674">
        <f>C52</f>
        <v>3</v>
      </c>
      <c r="L91" s="712"/>
      <c r="M91" s="664"/>
      <c r="N91" s="664">
        <f>C91</f>
        <v>3</v>
      </c>
      <c r="O91" s="664"/>
      <c r="P91" s="664"/>
      <c r="Q91" s="664"/>
      <c r="R91" s="664"/>
      <c r="S91" s="664"/>
      <c r="T91" s="664"/>
      <c r="U91" s="664"/>
      <c r="V91" s="664"/>
      <c r="W91" s="664"/>
      <c r="X91" s="664"/>
      <c r="Y91" s="664"/>
      <c r="Z91" s="664"/>
      <c r="AA91" s="664"/>
    </row>
    <row r="92" spans="3:27" s="674" customFormat="1" ht="25.5" hidden="1" x14ac:dyDescent="0.2">
      <c r="C92" s="706"/>
      <c r="D92" s="711" t="str">
        <f>D80</f>
        <v>MOH</v>
      </c>
      <c r="E92" s="711">
        <f t="shared" ref="E92:L92" si="23">E80</f>
        <v>0</v>
      </c>
      <c r="F92" s="711" t="str">
        <f t="shared" si="23"/>
        <v>Total Public Sector</v>
      </c>
      <c r="G92" s="711">
        <f t="shared" si="23"/>
        <v>0</v>
      </c>
      <c r="H92" s="711">
        <f t="shared" si="23"/>
        <v>0</v>
      </c>
      <c r="I92" s="711" t="str">
        <f t="shared" si="23"/>
        <v>Social Marketing</v>
      </c>
      <c r="J92" s="711">
        <f t="shared" si="23"/>
        <v>0</v>
      </c>
      <c r="K92" s="711" t="str">
        <f t="shared" si="23"/>
        <v>Commerical</v>
      </c>
      <c r="L92" s="711" t="str">
        <f t="shared" si="23"/>
        <v>Total</v>
      </c>
      <c r="M92" s="664"/>
      <c r="N92" s="664"/>
      <c r="O92" s="664" t="str">
        <f>$C$57</f>
        <v>Pills</v>
      </c>
      <c r="P92" s="664" t="str">
        <f>$C$58</f>
        <v>Injectables</v>
      </c>
      <c r="Q92" s="664" t="str">
        <f>$C$59</f>
        <v>Condoms (male)</v>
      </c>
      <c r="R92" s="664" t="str">
        <f>$C$60</f>
        <v>Condoms (female)</v>
      </c>
      <c r="S92" s="664" t="str">
        <f>$C$61</f>
        <v>Implants</v>
      </c>
      <c r="T92" s="664" t="str">
        <f>$C$62</f>
        <v>IUD</v>
      </c>
      <c r="U92" s="664" t="str">
        <f>$C$63</f>
        <v>Emergency Contraceptives</v>
      </c>
      <c r="V92" s="664">
        <f>$C$64</f>
        <v>0</v>
      </c>
      <c r="W92" s="664">
        <f>$C$65</f>
        <v>0</v>
      </c>
      <c r="X92" s="664"/>
      <c r="Y92" s="664"/>
      <c r="Z92" s="664"/>
      <c r="AA92" s="664"/>
    </row>
    <row r="93" spans="3:27" s="674" customFormat="1" hidden="1" x14ac:dyDescent="0.2">
      <c r="C93" s="699" t="str">
        <f>C81</f>
        <v>Pills</v>
      </c>
      <c r="D93" s="700">
        <f>$D$52*'3.Input- Contraceptive forecast'!C26</f>
        <v>0</v>
      </c>
      <c r="E93" s="700">
        <f>$D$52*'3.Input- Contraceptive forecast'!D26</f>
        <v>0</v>
      </c>
      <c r="F93" s="700">
        <f>$D$52*'3.Input- Contraceptive forecast'!E26</f>
        <v>0</v>
      </c>
      <c r="G93" s="700">
        <f>$D$52*'3.Input- Contraceptive forecast'!F26</f>
        <v>0</v>
      </c>
      <c r="H93" s="700">
        <f>$D$52*'3.Input- Contraceptive forecast'!G26</f>
        <v>0</v>
      </c>
      <c r="I93" s="700">
        <f>$D$52*'3.Input- Contraceptive forecast'!H26</f>
        <v>0</v>
      </c>
      <c r="J93" s="700">
        <f>$D$52*'3.Input- Contraceptive forecast'!I26</f>
        <v>0</v>
      </c>
      <c r="K93" s="700">
        <f>$D$52*'3.Input- Contraceptive forecast'!J26</f>
        <v>0</v>
      </c>
      <c r="L93" s="701">
        <f>SUM(F93:K93)</f>
        <v>0</v>
      </c>
      <c r="M93" s="664"/>
      <c r="N93" s="664" t="str">
        <f>$D$56</f>
        <v>MOH</v>
      </c>
      <c r="O93" s="702">
        <f>D93</f>
        <v>0</v>
      </c>
      <c r="P93" s="702">
        <f>D94</f>
        <v>0</v>
      </c>
      <c r="Q93" s="702">
        <f>D95</f>
        <v>0</v>
      </c>
      <c r="R93" s="702">
        <f>D96</f>
        <v>0</v>
      </c>
      <c r="S93" s="702">
        <f>D97</f>
        <v>0</v>
      </c>
      <c r="T93" s="702">
        <f>D98</f>
        <v>0</v>
      </c>
      <c r="U93" s="702">
        <f>D99</f>
        <v>0</v>
      </c>
      <c r="V93" s="702">
        <f>D100</f>
        <v>0</v>
      </c>
      <c r="W93" s="710">
        <f>D101</f>
        <v>0</v>
      </c>
      <c r="X93" s="702">
        <f t="shared" ref="X93:X101" si="24">SUM(O93:W93)</f>
        <v>0</v>
      </c>
      <c r="Y93" s="664"/>
      <c r="Z93" s="664"/>
      <c r="AA93" s="664"/>
    </row>
    <row r="94" spans="3:27" s="674" customFormat="1" hidden="1" x14ac:dyDescent="0.2">
      <c r="C94" s="699" t="str">
        <f t="shared" ref="C94:C101" si="25">C82</f>
        <v>Injectables</v>
      </c>
      <c r="D94" s="700">
        <f>$E$52*'3.Input- Contraceptive forecast'!C27</f>
        <v>0</v>
      </c>
      <c r="E94" s="700">
        <f>$E$52*'3.Input- Contraceptive forecast'!D27</f>
        <v>0</v>
      </c>
      <c r="F94" s="700">
        <f>$E$52*'3.Input- Contraceptive forecast'!E27</f>
        <v>0</v>
      </c>
      <c r="G94" s="700">
        <f>$E$52*'3.Input- Contraceptive forecast'!F27</f>
        <v>0</v>
      </c>
      <c r="H94" s="700">
        <f>$E$52*'3.Input- Contraceptive forecast'!G27</f>
        <v>0</v>
      </c>
      <c r="I94" s="700">
        <f>$E$52*'3.Input- Contraceptive forecast'!H27</f>
        <v>0</v>
      </c>
      <c r="J94" s="700">
        <f>$E$52*'3.Input- Contraceptive forecast'!I27</f>
        <v>0</v>
      </c>
      <c r="K94" s="700">
        <f>$E$52*'3.Input- Contraceptive forecast'!J27</f>
        <v>0</v>
      </c>
      <c r="L94" s="701">
        <f t="shared" ref="L94:L101" si="26">SUM(F94:K94)</f>
        <v>0</v>
      </c>
      <c r="M94" s="664"/>
      <c r="N94" s="664">
        <f>$E$56</f>
        <v>0</v>
      </c>
      <c r="O94" s="702">
        <f>E93</f>
        <v>0</v>
      </c>
      <c r="P94" s="702">
        <f>E94</f>
        <v>0</v>
      </c>
      <c r="Q94" s="702">
        <f>E95</f>
        <v>0</v>
      </c>
      <c r="R94" s="702">
        <f>E96</f>
        <v>0</v>
      </c>
      <c r="S94" s="702">
        <f>E97</f>
        <v>0</v>
      </c>
      <c r="T94" s="702">
        <f>E98</f>
        <v>0</v>
      </c>
      <c r="U94" s="702">
        <f>E99</f>
        <v>0</v>
      </c>
      <c r="V94" s="702">
        <f>E100</f>
        <v>0</v>
      </c>
      <c r="W94" s="710">
        <f>E101</f>
        <v>0</v>
      </c>
      <c r="X94" s="702">
        <f t="shared" si="24"/>
        <v>0</v>
      </c>
      <c r="Y94" s="664"/>
      <c r="Z94" s="664"/>
      <c r="AA94" s="664"/>
    </row>
    <row r="95" spans="3:27" s="674" customFormat="1" ht="25.5" hidden="1" x14ac:dyDescent="0.2">
      <c r="C95" s="699" t="str">
        <f t="shared" si="25"/>
        <v>Condoms (male)</v>
      </c>
      <c r="D95" s="700">
        <f>$F$52*'3.Input- Contraceptive forecast'!C28</f>
        <v>0</v>
      </c>
      <c r="E95" s="700">
        <f>$F$52*'3.Input- Contraceptive forecast'!D28</f>
        <v>0</v>
      </c>
      <c r="F95" s="700">
        <f>$F$52*'3.Input- Contraceptive forecast'!E28</f>
        <v>0</v>
      </c>
      <c r="G95" s="700">
        <f>$F$52*'3.Input- Contraceptive forecast'!F28</f>
        <v>0</v>
      </c>
      <c r="H95" s="700">
        <f>$F$52*'3.Input- Contraceptive forecast'!G28</f>
        <v>0</v>
      </c>
      <c r="I95" s="700">
        <f>$F$52*'3.Input- Contraceptive forecast'!H28</f>
        <v>0</v>
      </c>
      <c r="J95" s="700">
        <f>$F$52*'3.Input- Contraceptive forecast'!I28</f>
        <v>0</v>
      </c>
      <c r="K95" s="700">
        <f>$F$52*'3.Input- Contraceptive forecast'!J28</f>
        <v>0</v>
      </c>
      <c r="L95" s="701">
        <f t="shared" si="26"/>
        <v>0</v>
      </c>
      <c r="M95" s="664"/>
      <c r="N95" s="697" t="str">
        <f>$F$56</f>
        <v>Total Public Sector</v>
      </c>
      <c r="O95" s="702">
        <f t="shared" ref="O95:W95" si="27">SUM(O93:O94)</f>
        <v>0</v>
      </c>
      <c r="P95" s="702">
        <f t="shared" si="27"/>
        <v>0</v>
      </c>
      <c r="Q95" s="702">
        <f t="shared" si="27"/>
        <v>0</v>
      </c>
      <c r="R95" s="702">
        <f t="shared" si="27"/>
        <v>0</v>
      </c>
      <c r="S95" s="702">
        <f t="shared" si="27"/>
        <v>0</v>
      </c>
      <c r="T95" s="702">
        <f t="shared" si="27"/>
        <v>0</v>
      </c>
      <c r="U95" s="702">
        <f t="shared" si="27"/>
        <v>0</v>
      </c>
      <c r="V95" s="702">
        <f t="shared" si="27"/>
        <v>0</v>
      </c>
      <c r="W95" s="710">
        <f t="shared" si="27"/>
        <v>0</v>
      </c>
      <c r="X95" s="702">
        <f t="shared" si="24"/>
        <v>0</v>
      </c>
      <c r="Y95" s="664"/>
      <c r="Z95" s="664"/>
      <c r="AA95" s="664"/>
    </row>
    <row r="96" spans="3:27" s="674" customFormat="1" hidden="1" x14ac:dyDescent="0.2">
      <c r="C96" s="699" t="str">
        <f t="shared" si="25"/>
        <v>Condoms (female)</v>
      </c>
      <c r="D96" s="700">
        <f>$G$52*'3.Input- Contraceptive forecast'!C29</f>
        <v>0</v>
      </c>
      <c r="E96" s="700">
        <f>$G$52*'3.Input- Contraceptive forecast'!D29</f>
        <v>0</v>
      </c>
      <c r="F96" s="700">
        <f>$G$52*'3.Input- Contraceptive forecast'!E29</f>
        <v>0</v>
      </c>
      <c r="G96" s="700">
        <f>$G$52*'3.Input- Contraceptive forecast'!F29</f>
        <v>0</v>
      </c>
      <c r="H96" s="700">
        <f>$G$52*'3.Input- Contraceptive forecast'!G29</f>
        <v>0</v>
      </c>
      <c r="I96" s="700">
        <f>$G$52*'3.Input- Contraceptive forecast'!H29</f>
        <v>0</v>
      </c>
      <c r="J96" s="700">
        <f>$G$52*'3.Input- Contraceptive forecast'!I29</f>
        <v>0</v>
      </c>
      <c r="K96" s="700">
        <f>$G$52*'3.Input- Contraceptive forecast'!J29</f>
        <v>0</v>
      </c>
      <c r="L96" s="701">
        <f t="shared" si="26"/>
        <v>0</v>
      </c>
      <c r="M96" s="664"/>
      <c r="N96" s="664">
        <f>$G$56</f>
        <v>0</v>
      </c>
      <c r="O96" s="702">
        <f>G93</f>
        <v>0</v>
      </c>
      <c r="P96" s="702">
        <f>G94</f>
        <v>0</v>
      </c>
      <c r="Q96" s="702">
        <f>G95</f>
        <v>0</v>
      </c>
      <c r="R96" s="702">
        <f>G96</f>
        <v>0</v>
      </c>
      <c r="S96" s="702">
        <f>G97</f>
        <v>0</v>
      </c>
      <c r="T96" s="702">
        <f>G98</f>
        <v>0</v>
      </c>
      <c r="U96" s="702">
        <f>G99</f>
        <v>0</v>
      </c>
      <c r="V96" s="702">
        <f>G100</f>
        <v>0</v>
      </c>
      <c r="W96" s="710">
        <f>G101</f>
        <v>0</v>
      </c>
      <c r="X96" s="702">
        <f t="shared" si="24"/>
        <v>0</v>
      </c>
      <c r="Y96" s="664"/>
      <c r="Z96" s="664"/>
      <c r="AA96" s="664"/>
    </row>
    <row r="97" spans="3:27" s="674" customFormat="1" hidden="1" x14ac:dyDescent="0.2">
      <c r="C97" s="699" t="str">
        <f t="shared" si="25"/>
        <v>Implants</v>
      </c>
      <c r="D97" s="700">
        <f>$H$52*'3.Input- Contraceptive forecast'!C30</f>
        <v>0</v>
      </c>
      <c r="E97" s="700">
        <f>$H$52*'3.Input- Contraceptive forecast'!D30</f>
        <v>0</v>
      </c>
      <c r="F97" s="700">
        <f>$H$52*'3.Input- Contraceptive forecast'!E30</f>
        <v>0</v>
      </c>
      <c r="G97" s="700">
        <f>$H$52*'3.Input- Contraceptive forecast'!F30</f>
        <v>0</v>
      </c>
      <c r="H97" s="700">
        <f>$H$52*'3.Input- Contraceptive forecast'!G30</f>
        <v>0</v>
      </c>
      <c r="I97" s="700">
        <f>$H$52*'3.Input- Contraceptive forecast'!H30</f>
        <v>0</v>
      </c>
      <c r="J97" s="700">
        <f>$H$52*'3.Input- Contraceptive forecast'!I30</f>
        <v>0</v>
      </c>
      <c r="K97" s="700">
        <f>$H$52*'3.Input- Contraceptive forecast'!J30</f>
        <v>0</v>
      </c>
      <c r="L97" s="701">
        <f t="shared" si="26"/>
        <v>0</v>
      </c>
      <c r="M97" s="664"/>
      <c r="N97" s="664">
        <f>$H$56</f>
        <v>0</v>
      </c>
      <c r="O97" s="702">
        <f>H93</f>
        <v>0</v>
      </c>
      <c r="P97" s="702">
        <f>H94</f>
        <v>0</v>
      </c>
      <c r="Q97" s="702">
        <f>H95</f>
        <v>0</v>
      </c>
      <c r="R97" s="702">
        <f>H96</f>
        <v>0</v>
      </c>
      <c r="S97" s="702">
        <f>H97</f>
        <v>0</v>
      </c>
      <c r="T97" s="702">
        <f>H98</f>
        <v>0</v>
      </c>
      <c r="U97" s="702">
        <f>H99</f>
        <v>0</v>
      </c>
      <c r="V97" s="702">
        <f>H100</f>
        <v>0</v>
      </c>
      <c r="W97" s="710">
        <f>H101</f>
        <v>0</v>
      </c>
      <c r="X97" s="702">
        <f t="shared" si="24"/>
        <v>0</v>
      </c>
      <c r="Y97" s="664"/>
      <c r="Z97" s="664"/>
      <c r="AA97" s="664"/>
    </row>
    <row r="98" spans="3:27" s="674" customFormat="1" ht="25.5" hidden="1" x14ac:dyDescent="0.2">
      <c r="C98" s="699" t="str">
        <f t="shared" si="25"/>
        <v>IUD</v>
      </c>
      <c r="D98" s="700">
        <f>$I$52*'3.Input- Contraceptive forecast'!C31</f>
        <v>0</v>
      </c>
      <c r="E98" s="700">
        <f>$I$52*'3.Input- Contraceptive forecast'!D31</f>
        <v>0</v>
      </c>
      <c r="F98" s="700">
        <f>$I$52*'3.Input- Contraceptive forecast'!E31</f>
        <v>0</v>
      </c>
      <c r="G98" s="700">
        <f>$I$52*'3.Input- Contraceptive forecast'!F31</f>
        <v>0</v>
      </c>
      <c r="H98" s="700">
        <f>$I$52*'3.Input- Contraceptive forecast'!G31</f>
        <v>0</v>
      </c>
      <c r="I98" s="700">
        <f>$I$52*'3.Input- Contraceptive forecast'!H31</f>
        <v>0</v>
      </c>
      <c r="J98" s="700">
        <f>$I$52*'3.Input- Contraceptive forecast'!I31</f>
        <v>0</v>
      </c>
      <c r="K98" s="700">
        <f>$I$52*'3.Input- Contraceptive forecast'!J31</f>
        <v>0</v>
      </c>
      <c r="L98" s="701">
        <f t="shared" si="26"/>
        <v>0</v>
      </c>
      <c r="M98" s="664"/>
      <c r="N98" s="697" t="str">
        <f>$I$56</f>
        <v>Social Marketing</v>
      </c>
      <c r="O98" s="702">
        <f>I93</f>
        <v>0</v>
      </c>
      <c r="P98" s="702">
        <f>I94</f>
        <v>0</v>
      </c>
      <c r="Q98" s="702">
        <f>I95</f>
        <v>0</v>
      </c>
      <c r="R98" s="702">
        <f>I96</f>
        <v>0</v>
      </c>
      <c r="S98" s="702">
        <f>I97</f>
        <v>0</v>
      </c>
      <c r="T98" s="702">
        <f>I98</f>
        <v>0</v>
      </c>
      <c r="U98" s="702">
        <f>I99</f>
        <v>0</v>
      </c>
      <c r="V98" s="702">
        <f>I100</f>
        <v>0</v>
      </c>
      <c r="W98" s="710">
        <f>I101</f>
        <v>0</v>
      </c>
      <c r="X98" s="702">
        <f t="shared" si="24"/>
        <v>0</v>
      </c>
      <c r="Y98" s="664"/>
      <c r="Z98" s="664"/>
      <c r="AA98" s="664"/>
    </row>
    <row r="99" spans="3:27" s="674" customFormat="1" ht="26.25" hidden="1" customHeight="1" x14ac:dyDescent="0.2">
      <c r="C99" s="703" t="str">
        <f t="shared" si="25"/>
        <v>Emergency Contraceptives</v>
      </c>
      <c r="D99" s="700">
        <f>$J$52*'3.Input- Contraceptive forecast'!C32</f>
        <v>0</v>
      </c>
      <c r="E99" s="700">
        <f>$J$52*'3.Input- Contraceptive forecast'!D32</f>
        <v>0</v>
      </c>
      <c r="F99" s="700">
        <f>$J$52*'3.Input- Contraceptive forecast'!E32</f>
        <v>0</v>
      </c>
      <c r="G99" s="700">
        <f>$J$52*'3.Input- Contraceptive forecast'!F32</f>
        <v>0</v>
      </c>
      <c r="H99" s="700">
        <f>$J$52*'3.Input- Contraceptive forecast'!G32</f>
        <v>0</v>
      </c>
      <c r="I99" s="700">
        <f>$J$52*'3.Input- Contraceptive forecast'!H32</f>
        <v>0</v>
      </c>
      <c r="J99" s="700">
        <f>$J$52*'3.Input- Contraceptive forecast'!I32</f>
        <v>0</v>
      </c>
      <c r="K99" s="700">
        <f>$J$52*'3.Input- Contraceptive forecast'!J32</f>
        <v>0</v>
      </c>
      <c r="L99" s="701">
        <f t="shared" si="26"/>
        <v>0</v>
      </c>
      <c r="M99" s="664"/>
      <c r="N99" s="664">
        <f>$J$56</f>
        <v>0</v>
      </c>
      <c r="O99" s="702">
        <f>J93</f>
        <v>0</v>
      </c>
      <c r="P99" s="702">
        <f>J94</f>
        <v>0</v>
      </c>
      <c r="Q99" s="702">
        <f>J95</f>
        <v>0</v>
      </c>
      <c r="R99" s="702">
        <f>J96</f>
        <v>0</v>
      </c>
      <c r="S99" s="702">
        <f>J97</f>
        <v>0</v>
      </c>
      <c r="T99" s="702">
        <f>J98</f>
        <v>0</v>
      </c>
      <c r="U99" s="702">
        <f>J99</f>
        <v>0</v>
      </c>
      <c r="V99" s="702">
        <f>J100</f>
        <v>0</v>
      </c>
      <c r="W99" s="710">
        <f>J101</f>
        <v>0</v>
      </c>
      <c r="X99" s="702">
        <f t="shared" si="24"/>
        <v>0</v>
      </c>
      <c r="Y99" s="664"/>
      <c r="Z99" s="664"/>
      <c r="AA99" s="664"/>
    </row>
    <row r="100" spans="3:27" s="674" customFormat="1" hidden="1" x14ac:dyDescent="0.2">
      <c r="C100" s="699">
        <f t="shared" si="25"/>
        <v>0</v>
      </c>
      <c r="D100" s="700">
        <f>$K$52*'3.Input- Contraceptive forecast'!C33</f>
        <v>0</v>
      </c>
      <c r="E100" s="700">
        <f>$K$52*'3.Input- Contraceptive forecast'!D33</f>
        <v>0</v>
      </c>
      <c r="F100" s="700">
        <f>$K$52*'3.Input- Contraceptive forecast'!E33</f>
        <v>0</v>
      </c>
      <c r="G100" s="700">
        <f>$K$52*'3.Input- Contraceptive forecast'!F33</f>
        <v>0</v>
      </c>
      <c r="H100" s="700">
        <f>$K$52*'3.Input- Contraceptive forecast'!G33</f>
        <v>0</v>
      </c>
      <c r="I100" s="700">
        <f>$K$52*'3.Input- Contraceptive forecast'!H33</f>
        <v>0</v>
      </c>
      <c r="J100" s="700">
        <f>$K$52*'3.Input- Contraceptive forecast'!I33</f>
        <v>0</v>
      </c>
      <c r="K100" s="700">
        <f>$K$52*'3.Input- Contraceptive forecast'!J33</f>
        <v>0</v>
      </c>
      <c r="L100" s="701">
        <f t="shared" si="26"/>
        <v>0</v>
      </c>
      <c r="M100" s="664"/>
      <c r="N100" s="664" t="str">
        <f>$K$56</f>
        <v>Commerical</v>
      </c>
      <c r="O100" s="702">
        <f>K93</f>
        <v>0</v>
      </c>
      <c r="P100" s="702">
        <f>K94</f>
        <v>0</v>
      </c>
      <c r="Q100" s="702">
        <f>K95</f>
        <v>0</v>
      </c>
      <c r="R100" s="702">
        <f>K96</f>
        <v>0</v>
      </c>
      <c r="S100" s="702">
        <f>K97</f>
        <v>0</v>
      </c>
      <c r="T100" s="702">
        <f>K98</f>
        <v>0</v>
      </c>
      <c r="U100" s="702">
        <f>K99</f>
        <v>0</v>
      </c>
      <c r="V100" s="702">
        <f>K100</f>
        <v>0</v>
      </c>
      <c r="W100" s="710">
        <f>K101</f>
        <v>0</v>
      </c>
      <c r="X100" s="702">
        <f t="shared" si="24"/>
        <v>0</v>
      </c>
      <c r="Y100" s="664"/>
      <c r="Z100" s="664"/>
      <c r="AA100" s="664"/>
    </row>
    <row r="101" spans="3:27" s="674" customFormat="1" hidden="1" x14ac:dyDescent="0.2">
      <c r="C101" s="699">
        <f t="shared" si="25"/>
        <v>0</v>
      </c>
      <c r="D101" s="700">
        <f>$L$52*'3.Input- Contraceptive forecast'!C34</f>
        <v>0</v>
      </c>
      <c r="E101" s="700">
        <f>$L$52*'3.Input- Contraceptive forecast'!D34</f>
        <v>0</v>
      </c>
      <c r="F101" s="700">
        <f>$L$52*'3.Input- Contraceptive forecast'!E34</f>
        <v>0</v>
      </c>
      <c r="G101" s="700">
        <f>$L$52*'3.Input- Contraceptive forecast'!F34</f>
        <v>0</v>
      </c>
      <c r="H101" s="700">
        <f>$L$52*'3.Input- Contraceptive forecast'!G34</f>
        <v>0</v>
      </c>
      <c r="I101" s="700">
        <f>$L$52*'3.Input- Contraceptive forecast'!H34</f>
        <v>0</v>
      </c>
      <c r="J101" s="700">
        <f>$L$52*'3.Input- Contraceptive forecast'!I34</f>
        <v>0</v>
      </c>
      <c r="K101" s="700">
        <f>$L$52*'3.Input- Contraceptive forecast'!J34</f>
        <v>0</v>
      </c>
      <c r="L101" s="701">
        <f t="shared" si="26"/>
        <v>0</v>
      </c>
      <c r="M101" s="664"/>
      <c r="N101" s="664"/>
      <c r="O101" s="702">
        <f t="shared" ref="O101:W101" si="28">SUM(O95:O100)</f>
        <v>0</v>
      </c>
      <c r="P101" s="702">
        <f t="shared" si="28"/>
        <v>0</v>
      </c>
      <c r="Q101" s="702">
        <f t="shared" si="28"/>
        <v>0</v>
      </c>
      <c r="R101" s="702">
        <f t="shared" si="28"/>
        <v>0</v>
      </c>
      <c r="S101" s="702">
        <f t="shared" si="28"/>
        <v>0</v>
      </c>
      <c r="T101" s="702">
        <f t="shared" si="28"/>
        <v>0</v>
      </c>
      <c r="U101" s="702">
        <f t="shared" si="28"/>
        <v>0</v>
      </c>
      <c r="V101" s="702">
        <f t="shared" si="28"/>
        <v>0</v>
      </c>
      <c r="W101" s="702">
        <f t="shared" si="28"/>
        <v>0</v>
      </c>
      <c r="X101" s="704">
        <f t="shared" si="24"/>
        <v>0</v>
      </c>
      <c r="Y101" s="664"/>
      <c r="Z101" s="664"/>
      <c r="AA101" s="664"/>
    </row>
    <row r="102" spans="3:27" s="674" customFormat="1" hidden="1" x14ac:dyDescent="0.2">
      <c r="L102" s="705">
        <f>SUM(L93:L101)</f>
        <v>0</v>
      </c>
      <c r="M102" s="702">
        <f>M52-L102</f>
        <v>0</v>
      </c>
      <c r="N102" s="664"/>
      <c r="O102" s="664"/>
      <c r="P102" s="664"/>
      <c r="Q102" s="664"/>
      <c r="R102" s="664"/>
      <c r="S102" s="664"/>
      <c r="T102" s="664"/>
      <c r="U102" s="664"/>
      <c r="V102" s="664"/>
      <c r="W102" s="664"/>
      <c r="X102" s="664"/>
      <c r="Y102" s="664"/>
      <c r="Z102" s="664"/>
      <c r="AA102" s="664"/>
    </row>
    <row r="103" spans="3:27" s="674" customFormat="1" hidden="1" x14ac:dyDescent="0.2">
      <c r="C103" s="674">
        <f>C53</f>
        <v>4</v>
      </c>
      <c r="L103" s="664"/>
      <c r="M103" s="664"/>
      <c r="N103" s="664">
        <f>C103</f>
        <v>4</v>
      </c>
      <c r="O103" s="664"/>
      <c r="P103" s="664"/>
      <c r="Q103" s="664"/>
      <c r="R103" s="664"/>
      <c r="S103" s="664"/>
      <c r="T103" s="664"/>
      <c r="U103" s="664"/>
      <c r="V103" s="664"/>
      <c r="W103" s="664"/>
      <c r="X103" s="664"/>
      <c r="Y103" s="664"/>
      <c r="Z103" s="664"/>
      <c r="AA103" s="664"/>
    </row>
    <row r="104" spans="3:27" s="674" customFormat="1" ht="25.5" hidden="1" x14ac:dyDescent="0.2">
      <c r="C104" s="706"/>
      <c r="D104" s="711" t="str">
        <f>D92</f>
        <v>MOH</v>
      </c>
      <c r="E104" s="711">
        <f t="shared" ref="E104:L104" si="29">E92</f>
        <v>0</v>
      </c>
      <c r="F104" s="711" t="str">
        <f t="shared" si="29"/>
        <v>Total Public Sector</v>
      </c>
      <c r="G104" s="711">
        <f t="shared" si="29"/>
        <v>0</v>
      </c>
      <c r="H104" s="711">
        <f t="shared" si="29"/>
        <v>0</v>
      </c>
      <c r="I104" s="711" t="str">
        <f t="shared" si="29"/>
        <v>Social Marketing</v>
      </c>
      <c r="J104" s="711">
        <f t="shared" si="29"/>
        <v>0</v>
      </c>
      <c r="K104" s="711" t="str">
        <f t="shared" si="29"/>
        <v>Commerical</v>
      </c>
      <c r="L104" s="711" t="str">
        <f t="shared" si="29"/>
        <v>Total</v>
      </c>
      <c r="M104" s="664"/>
      <c r="N104" s="664"/>
      <c r="O104" s="664" t="str">
        <f>$C$57</f>
        <v>Pills</v>
      </c>
      <c r="P104" s="664" t="str">
        <f>$C$58</f>
        <v>Injectables</v>
      </c>
      <c r="Q104" s="664" t="str">
        <f>$C$59</f>
        <v>Condoms (male)</v>
      </c>
      <c r="R104" s="664" t="str">
        <f>$C$60</f>
        <v>Condoms (female)</v>
      </c>
      <c r="S104" s="664" t="str">
        <f>$C$61</f>
        <v>Implants</v>
      </c>
      <c r="T104" s="664" t="str">
        <f>$C$62</f>
        <v>IUD</v>
      </c>
      <c r="U104" s="664" t="str">
        <f>$C$63</f>
        <v>Emergency Contraceptives</v>
      </c>
      <c r="V104" s="664">
        <f>$C$64</f>
        <v>0</v>
      </c>
      <c r="W104" s="664">
        <f>$C$65</f>
        <v>0</v>
      </c>
      <c r="X104" s="664"/>
      <c r="Y104" s="664"/>
      <c r="Z104" s="664"/>
      <c r="AA104" s="664"/>
    </row>
    <row r="105" spans="3:27" s="674" customFormat="1" hidden="1" x14ac:dyDescent="0.2">
      <c r="C105" s="699" t="str">
        <f>C93</f>
        <v>Pills</v>
      </c>
      <c r="D105" s="700">
        <f>$D$53*'3.Input- Contraceptive forecast'!C26</f>
        <v>0</v>
      </c>
      <c r="E105" s="700">
        <f>$D$53*'3.Input- Contraceptive forecast'!D26</f>
        <v>0</v>
      </c>
      <c r="F105" s="700">
        <f>$D$53*'3.Input- Contraceptive forecast'!E26</f>
        <v>0</v>
      </c>
      <c r="G105" s="700">
        <f>$D$53*'3.Input- Contraceptive forecast'!F26</f>
        <v>0</v>
      </c>
      <c r="H105" s="700">
        <f>$D$53*'3.Input- Contraceptive forecast'!G26</f>
        <v>0</v>
      </c>
      <c r="I105" s="700">
        <f>$D$53*'3.Input- Contraceptive forecast'!H26</f>
        <v>0</v>
      </c>
      <c r="J105" s="700">
        <f>$D$53*'3.Input- Contraceptive forecast'!I26</f>
        <v>0</v>
      </c>
      <c r="K105" s="700">
        <f>$D$53*'3.Input- Contraceptive forecast'!J26</f>
        <v>0</v>
      </c>
      <c r="L105" s="701">
        <f>SUM(F105:K105)</f>
        <v>0</v>
      </c>
      <c r="M105" s="664"/>
      <c r="N105" s="664" t="str">
        <f>$D$56</f>
        <v>MOH</v>
      </c>
      <c r="O105" s="702">
        <f>D105</f>
        <v>0</v>
      </c>
      <c r="P105" s="702">
        <f>D106</f>
        <v>0</v>
      </c>
      <c r="Q105" s="702">
        <f>D107</f>
        <v>0</v>
      </c>
      <c r="R105" s="702">
        <f>D108</f>
        <v>0</v>
      </c>
      <c r="S105" s="702">
        <f>D109</f>
        <v>0</v>
      </c>
      <c r="T105" s="702">
        <f>D110</f>
        <v>0</v>
      </c>
      <c r="U105" s="702">
        <f>D111</f>
        <v>0</v>
      </c>
      <c r="V105" s="702">
        <f>D112</f>
        <v>0</v>
      </c>
      <c r="W105" s="710">
        <f>D113</f>
        <v>0</v>
      </c>
      <c r="X105" s="702">
        <f t="shared" ref="X105:X113" si="30">SUM(O105:W105)</f>
        <v>0</v>
      </c>
      <c r="Y105" s="664"/>
      <c r="Z105" s="664"/>
      <c r="AA105" s="664"/>
    </row>
    <row r="106" spans="3:27" s="674" customFormat="1" hidden="1" x14ac:dyDescent="0.2">
      <c r="C106" s="699" t="str">
        <f t="shared" ref="C106:C113" si="31">C94</f>
        <v>Injectables</v>
      </c>
      <c r="D106" s="700">
        <f>$E$53*'3.Input- Contraceptive forecast'!C27</f>
        <v>0</v>
      </c>
      <c r="E106" s="700">
        <f>$E$53*'3.Input- Contraceptive forecast'!D27</f>
        <v>0</v>
      </c>
      <c r="F106" s="700">
        <f>$E$53*'3.Input- Contraceptive forecast'!E27</f>
        <v>0</v>
      </c>
      <c r="G106" s="700">
        <f>$E$53*'3.Input- Contraceptive forecast'!F27</f>
        <v>0</v>
      </c>
      <c r="H106" s="700">
        <f>$E$53*'3.Input- Contraceptive forecast'!G27</f>
        <v>0</v>
      </c>
      <c r="I106" s="700">
        <f>$E$53*'3.Input- Contraceptive forecast'!H27</f>
        <v>0</v>
      </c>
      <c r="J106" s="700">
        <f>$E$53*'3.Input- Contraceptive forecast'!I27</f>
        <v>0</v>
      </c>
      <c r="K106" s="700">
        <f>$E$53*'3.Input- Contraceptive forecast'!J27</f>
        <v>0</v>
      </c>
      <c r="L106" s="701">
        <f t="shared" ref="L106:L113" si="32">SUM(F106:K106)</f>
        <v>0</v>
      </c>
      <c r="M106" s="664"/>
      <c r="N106" s="664">
        <f>$E$56</f>
        <v>0</v>
      </c>
      <c r="O106" s="702">
        <f>E105</f>
        <v>0</v>
      </c>
      <c r="P106" s="702">
        <f>E106</f>
        <v>0</v>
      </c>
      <c r="Q106" s="702">
        <f>E107</f>
        <v>0</v>
      </c>
      <c r="R106" s="702">
        <f>E108</f>
        <v>0</v>
      </c>
      <c r="S106" s="702">
        <f>E109</f>
        <v>0</v>
      </c>
      <c r="T106" s="702">
        <f>E110</f>
        <v>0</v>
      </c>
      <c r="U106" s="702">
        <f>E111</f>
        <v>0</v>
      </c>
      <c r="V106" s="702">
        <f>E112</f>
        <v>0</v>
      </c>
      <c r="W106" s="710">
        <f>E113</f>
        <v>0</v>
      </c>
      <c r="X106" s="702">
        <f t="shared" si="30"/>
        <v>0</v>
      </c>
      <c r="Y106" s="664"/>
      <c r="Z106" s="664"/>
      <c r="AA106" s="664"/>
    </row>
    <row r="107" spans="3:27" s="674" customFormat="1" ht="25.5" hidden="1" x14ac:dyDescent="0.2">
      <c r="C107" s="699" t="str">
        <f t="shared" si="31"/>
        <v>Condoms (male)</v>
      </c>
      <c r="D107" s="700">
        <f>$F$53*'3.Input- Contraceptive forecast'!C28</f>
        <v>0</v>
      </c>
      <c r="E107" s="700">
        <f>$F$53*'3.Input- Contraceptive forecast'!D28</f>
        <v>0</v>
      </c>
      <c r="F107" s="700">
        <f>$F$53*'3.Input- Contraceptive forecast'!E28</f>
        <v>0</v>
      </c>
      <c r="G107" s="700">
        <f>$F$53*'3.Input- Contraceptive forecast'!F28</f>
        <v>0</v>
      </c>
      <c r="H107" s="700">
        <f>$F$53*'3.Input- Contraceptive forecast'!G28</f>
        <v>0</v>
      </c>
      <c r="I107" s="700">
        <f>$F$53*'3.Input- Contraceptive forecast'!H28</f>
        <v>0</v>
      </c>
      <c r="J107" s="700">
        <f>$F$53*'3.Input- Contraceptive forecast'!I28</f>
        <v>0</v>
      </c>
      <c r="K107" s="700">
        <f>$F$53*'3.Input- Contraceptive forecast'!J28</f>
        <v>0</v>
      </c>
      <c r="L107" s="701">
        <f t="shared" si="32"/>
        <v>0</v>
      </c>
      <c r="M107" s="664"/>
      <c r="N107" s="697" t="str">
        <f>$F$56</f>
        <v>Total Public Sector</v>
      </c>
      <c r="O107" s="702">
        <f t="shared" ref="O107:W107" si="33">SUM(O105:O106)</f>
        <v>0</v>
      </c>
      <c r="P107" s="702">
        <f t="shared" si="33"/>
        <v>0</v>
      </c>
      <c r="Q107" s="702">
        <f t="shared" si="33"/>
        <v>0</v>
      </c>
      <c r="R107" s="702">
        <f t="shared" si="33"/>
        <v>0</v>
      </c>
      <c r="S107" s="702">
        <f t="shared" si="33"/>
        <v>0</v>
      </c>
      <c r="T107" s="702">
        <f t="shared" si="33"/>
        <v>0</v>
      </c>
      <c r="U107" s="702">
        <f t="shared" si="33"/>
        <v>0</v>
      </c>
      <c r="V107" s="702">
        <f t="shared" si="33"/>
        <v>0</v>
      </c>
      <c r="W107" s="710">
        <f t="shared" si="33"/>
        <v>0</v>
      </c>
      <c r="X107" s="702">
        <f t="shared" si="30"/>
        <v>0</v>
      </c>
      <c r="Y107" s="664"/>
      <c r="Z107" s="664"/>
      <c r="AA107" s="664"/>
    </row>
    <row r="108" spans="3:27" s="674" customFormat="1" hidden="1" x14ac:dyDescent="0.2">
      <c r="C108" s="699" t="str">
        <f t="shared" si="31"/>
        <v>Condoms (female)</v>
      </c>
      <c r="D108" s="700">
        <f>$G$53*'3.Input- Contraceptive forecast'!C29</f>
        <v>0</v>
      </c>
      <c r="E108" s="700">
        <f>$G$53*'3.Input- Contraceptive forecast'!D29</f>
        <v>0</v>
      </c>
      <c r="F108" s="700">
        <f>$G$53*'3.Input- Contraceptive forecast'!E29</f>
        <v>0</v>
      </c>
      <c r="G108" s="700">
        <f>$G$53*'3.Input- Contraceptive forecast'!F29</f>
        <v>0</v>
      </c>
      <c r="H108" s="700">
        <f>$G$53*'3.Input- Contraceptive forecast'!G29</f>
        <v>0</v>
      </c>
      <c r="I108" s="700">
        <f>$G$53*'3.Input- Contraceptive forecast'!H29</f>
        <v>0</v>
      </c>
      <c r="J108" s="700">
        <f>$G$53*'3.Input- Contraceptive forecast'!I29</f>
        <v>0</v>
      </c>
      <c r="K108" s="700">
        <f>$G$53*'3.Input- Contraceptive forecast'!J29</f>
        <v>0</v>
      </c>
      <c r="L108" s="701">
        <f t="shared" si="32"/>
        <v>0</v>
      </c>
      <c r="M108" s="664"/>
      <c r="N108" s="664">
        <f>$G$56</f>
        <v>0</v>
      </c>
      <c r="O108" s="702">
        <f>G105</f>
        <v>0</v>
      </c>
      <c r="P108" s="702">
        <f>G106</f>
        <v>0</v>
      </c>
      <c r="Q108" s="702">
        <f>G107</f>
        <v>0</v>
      </c>
      <c r="R108" s="702">
        <f>G108</f>
        <v>0</v>
      </c>
      <c r="S108" s="702">
        <f>G109</f>
        <v>0</v>
      </c>
      <c r="T108" s="702">
        <f>G110</f>
        <v>0</v>
      </c>
      <c r="U108" s="702">
        <f>G111</f>
        <v>0</v>
      </c>
      <c r="V108" s="702">
        <f>G112</f>
        <v>0</v>
      </c>
      <c r="W108" s="710">
        <f>G113</f>
        <v>0</v>
      </c>
      <c r="X108" s="702">
        <f t="shared" si="30"/>
        <v>0</v>
      </c>
      <c r="Y108" s="664"/>
      <c r="Z108" s="664"/>
      <c r="AA108" s="664"/>
    </row>
    <row r="109" spans="3:27" s="674" customFormat="1" hidden="1" x14ac:dyDescent="0.2">
      <c r="C109" s="699" t="str">
        <f t="shared" si="31"/>
        <v>Implants</v>
      </c>
      <c r="D109" s="700">
        <f>$H$53*'3.Input- Contraceptive forecast'!C30</f>
        <v>0</v>
      </c>
      <c r="E109" s="700">
        <f>$H$53*'3.Input- Contraceptive forecast'!D30</f>
        <v>0</v>
      </c>
      <c r="F109" s="700">
        <f>$H$53*'3.Input- Contraceptive forecast'!E30</f>
        <v>0</v>
      </c>
      <c r="G109" s="700">
        <f>$H$53*'3.Input- Contraceptive forecast'!F30</f>
        <v>0</v>
      </c>
      <c r="H109" s="700">
        <f>$H$53*'3.Input- Contraceptive forecast'!G30</f>
        <v>0</v>
      </c>
      <c r="I109" s="700">
        <f>$H$53*'3.Input- Contraceptive forecast'!H30</f>
        <v>0</v>
      </c>
      <c r="J109" s="700">
        <f>$H$53*'3.Input- Contraceptive forecast'!I30</f>
        <v>0</v>
      </c>
      <c r="K109" s="700">
        <f>$H$53*'3.Input- Contraceptive forecast'!J30</f>
        <v>0</v>
      </c>
      <c r="L109" s="701">
        <f t="shared" si="32"/>
        <v>0</v>
      </c>
      <c r="M109" s="664"/>
      <c r="N109" s="664">
        <f>$H$56</f>
        <v>0</v>
      </c>
      <c r="O109" s="702">
        <f>H105</f>
        <v>0</v>
      </c>
      <c r="P109" s="702">
        <f>H106</f>
        <v>0</v>
      </c>
      <c r="Q109" s="702">
        <f>H107</f>
        <v>0</v>
      </c>
      <c r="R109" s="702">
        <f>H108</f>
        <v>0</v>
      </c>
      <c r="S109" s="702">
        <f>H109</f>
        <v>0</v>
      </c>
      <c r="T109" s="702">
        <f>H110</f>
        <v>0</v>
      </c>
      <c r="U109" s="702">
        <f>H111</f>
        <v>0</v>
      </c>
      <c r="V109" s="702">
        <f>H112</f>
        <v>0</v>
      </c>
      <c r="W109" s="710">
        <f>H113</f>
        <v>0</v>
      </c>
      <c r="X109" s="702">
        <f t="shared" si="30"/>
        <v>0</v>
      </c>
      <c r="Y109" s="664"/>
      <c r="Z109" s="664"/>
      <c r="AA109" s="664"/>
    </row>
    <row r="110" spans="3:27" s="674" customFormat="1" ht="25.5" hidden="1" x14ac:dyDescent="0.2">
      <c r="C110" s="699" t="str">
        <f t="shared" si="31"/>
        <v>IUD</v>
      </c>
      <c r="D110" s="700">
        <f>$I$53*'3.Input- Contraceptive forecast'!C31</f>
        <v>0</v>
      </c>
      <c r="E110" s="700">
        <f>$I$53*'3.Input- Contraceptive forecast'!D31</f>
        <v>0</v>
      </c>
      <c r="F110" s="700">
        <f>$I$53*'3.Input- Contraceptive forecast'!E31</f>
        <v>0</v>
      </c>
      <c r="G110" s="700">
        <f>$I$53*'3.Input- Contraceptive forecast'!F31</f>
        <v>0</v>
      </c>
      <c r="H110" s="700">
        <f>$I$53*'3.Input- Contraceptive forecast'!G31</f>
        <v>0</v>
      </c>
      <c r="I110" s="700">
        <f>$I$53*'3.Input- Contraceptive forecast'!H31</f>
        <v>0</v>
      </c>
      <c r="J110" s="700">
        <f>$I$53*'3.Input- Contraceptive forecast'!I31</f>
        <v>0</v>
      </c>
      <c r="K110" s="700">
        <f>$I$53*'3.Input- Contraceptive forecast'!J31</f>
        <v>0</v>
      </c>
      <c r="L110" s="701">
        <f t="shared" si="32"/>
        <v>0</v>
      </c>
      <c r="M110" s="664"/>
      <c r="N110" s="697" t="str">
        <f>$I$56</f>
        <v>Social Marketing</v>
      </c>
      <c r="O110" s="702">
        <f>I105</f>
        <v>0</v>
      </c>
      <c r="P110" s="702">
        <f>I106</f>
        <v>0</v>
      </c>
      <c r="Q110" s="702">
        <f>I107</f>
        <v>0</v>
      </c>
      <c r="R110" s="702">
        <f>I108</f>
        <v>0</v>
      </c>
      <c r="S110" s="702">
        <f>I109</f>
        <v>0</v>
      </c>
      <c r="T110" s="702">
        <f>I110</f>
        <v>0</v>
      </c>
      <c r="U110" s="702">
        <f>I111</f>
        <v>0</v>
      </c>
      <c r="V110" s="702">
        <f>I112</f>
        <v>0</v>
      </c>
      <c r="W110" s="710">
        <f>I113</f>
        <v>0</v>
      </c>
      <c r="X110" s="702">
        <f t="shared" si="30"/>
        <v>0</v>
      </c>
      <c r="Y110" s="664"/>
      <c r="Z110" s="664"/>
      <c r="AA110" s="664"/>
    </row>
    <row r="111" spans="3:27" s="674" customFormat="1" ht="27.75" hidden="1" customHeight="1" x14ac:dyDescent="0.2">
      <c r="C111" s="703" t="str">
        <f t="shared" si="31"/>
        <v>Emergency Contraceptives</v>
      </c>
      <c r="D111" s="700">
        <f>$J$53*'3.Input- Contraceptive forecast'!C32</f>
        <v>0</v>
      </c>
      <c r="E111" s="700">
        <f>$J$53*'3.Input- Contraceptive forecast'!D32</f>
        <v>0</v>
      </c>
      <c r="F111" s="700">
        <f>$J$53*'3.Input- Contraceptive forecast'!E32</f>
        <v>0</v>
      </c>
      <c r="G111" s="700">
        <f>$J$53*'3.Input- Contraceptive forecast'!F32</f>
        <v>0</v>
      </c>
      <c r="H111" s="700">
        <f>$J$53*'3.Input- Contraceptive forecast'!G32</f>
        <v>0</v>
      </c>
      <c r="I111" s="700">
        <f>$J$53*'3.Input- Contraceptive forecast'!H32</f>
        <v>0</v>
      </c>
      <c r="J111" s="700">
        <f>$J$53*'3.Input- Contraceptive forecast'!I32</f>
        <v>0</v>
      </c>
      <c r="K111" s="700">
        <f>$J$53*'3.Input- Contraceptive forecast'!J32</f>
        <v>0</v>
      </c>
      <c r="L111" s="701">
        <f t="shared" si="32"/>
        <v>0</v>
      </c>
      <c r="M111" s="664"/>
      <c r="N111" s="664">
        <f>$J$56</f>
        <v>0</v>
      </c>
      <c r="O111" s="702">
        <f>J105</f>
        <v>0</v>
      </c>
      <c r="P111" s="702">
        <f>J106</f>
        <v>0</v>
      </c>
      <c r="Q111" s="702">
        <f>J107</f>
        <v>0</v>
      </c>
      <c r="R111" s="702">
        <f>J108</f>
        <v>0</v>
      </c>
      <c r="S111" s="702">
        <f>J109</f>
        <v>0</v>
      </c>
      <c r="T111" s="702">
        <f>J110</f>
        <v>0</v>
      </c>
      <c r="U111" s="702">
        <f>J111</f>
        <v>0</v>
      </c>
      <c r="V111" s="702">
        <f>J112</f>
        <v>0</v>
      </c>
      <c r="W111" s="710">
        <f>J113</f>
        <v>0</v>
      </c>
      <c r="X111" s="702">
        <f t="shared" si="30"/>
        <v>0</v>
      </c>
      <c r="Y111" s="664"/>
      <c r="Z111" s="664"/>
      <c r="AA111" s="664"/>
    </row>
    <row r="112" spans="3:27" s="674" customFormat="1" hidden="1" x14ac:dyDescent="0.2">
      <c r="C112" s="699">
        <f t="shared" si="31"/>
        <v>0</v>
      </c>
      <c r="D112" s="700">
        <f>$K$53*'3.Input- Contraceptive forecast'!C33</f>
        <v>0</v>
      </c>
      <c r="E112" s="700">
        <f>$K$53*'3.Input- Contraceptive forecast'!D33</f>
        <v>0</v>
      </c>
      <c r="F112" s="700">
        <f>$K$53*'3.Input- Contraceptive forecast'!E33</f>
        <v>0</v>
      </c>
      <c r="G112" s="700">
        <f>$K$53*'3.Input- Contraceptive forecast'!F33</f>
        <v>0</v>
      </c>
      <c r="H112" s="700">
        <f>$K$53*'3.Input- Contraceptive forecast'!G33</f>
        <v>0</v>
      </c>
      <c r="I112" s="700">
        <f>$K$53*'3.Input- Contraceptive forecast'!H33</f>
        <v>0</v>
      </c>
      <c r="J112" s="700">
        <f>$K$53*'3.Input- Contraceptive forecast'!I33</f>
        <v>0</v>
      </c>
      <c r="K112" s="700">
        <f>$K$53*'3.Input- Contraceptive forecast'!J33</f>
        <v>0</v>
      </c>
      <c r="L112" s="701">
        <f t="shared" si="32"/>
        <v>0</v>
      </c>
      <c r="M112" s="664"/>
      <c r="N112" s="664" t="str">
        <f>$K$56</f>
        <v>Commerical</v>
      </c>
      <c r="O112" s="702">
        <f>K105</f>
        <v>0</v>
      </c>
      <c r="P112" s="702">
        <f>K106</f>
        <v>0</v>
      </c>
      <c r="Q112" s="702">
        <f>K107</f>
        <v>0</v>
      </c>
      <c r="R112" s="702">
        <f>K108</f>
        <v>0</v>
      </c>
      <c r="S112" s="702">
        <f>K109</f>
        <v>0</v>
      </c>
      <c r="T112" s="702">
        <f>K110</f>
        <v>0</v>
      </c>
      <c r="U112" s="702">
        <f>K111</f>
        <v>0</v>
      </c>
      <c r="V112" s="702">
        <f>K112</f>
        <v>0</v>
      </c>
      <c r="W112" s="710">
        <f>K113</f>
        <v>0</v>
      </c>
      <c r="X112" s="702">
        <f t="shared" si="30"/>
        <v>0</v>
      </c>
      <c r="Y112" s="664"/>
      <c r="Z112" s="664"/>
      <c r="AA112" s="664"/>
    </row>
    <row r="113" spans="3:27" s="674" customFormat="1" hidden="1" x14ac:dyDescent="0.2">
      <c r="C113" s="699">
        <f t="shared" si="31"/>
        <v>0</v>
      </c>
      <c r="D113" s="700">
        <f>$L$53*'3.Input- Contraceptive forecast'!C34</f>
        <v>0</v>
      </c>
      <c r="E113" s="700">
        <f>$L$53*'3.Input- Contraceptive forecast'!D34</f>
        <v>0</v>
      </c>
      <c r="F113" s="700">
        <f>$L$53*'3.Input- Contraceptive forecast'!E34</f>
        <v>0</v>
      </c>
      <c r="G113" s="700">
        <f>$L$53*'3.Input- Contraceptive forecast'!F34</f>
        <v>0</v>
      </c>
      <c r="H113" s="700">
        <f>$L$53*'3.Input- Contraceptive forecast'!G34</f>
        <v>0</v>
      </c>
      <c r="I113" s="700">
        <f>$L$53*'3.Input- Contraceptive forecast'!H34</f>
        <v>0</v>
      </c>
      <c r="J113" s="700">
        <f>$L$53*'3.Input- Contraceptive forecast'!I34</f>
        <v>0</v>
      </c>
      <c r="K113" s="700">
        <f>$L$53*'3.Input- Contraceptive forecast'!J34</f>
        <v>0</v>
      </c>
      <c r="L113" s="701">
        <f t="shared" si="32"/>
        <v>0</v>
      </c>
      <c r="M113" s="664"/>
      <c r="N113" s="664"/>
      <c r="O113" s="702">
        <f t="shared" ref="O113:W113" si="34">SUM(O107:O112)</f>
        <v>0</v>
      </c>
      <c r="P113" s="702">
        <f t="shared" si="34"/>
        <v>0</v>
      </c>
      <c r="Q113" s="702">
        <f t="shared" si="34"/>
        <v>0</v>
      </c>
      <c r="R113" s="702">
        <f t="shared" si="34"/>
        <v>0</v>
      </c>
      <c r="S113" s="702">
        <f t="shared" si="34"/>
        <v>0</v>
      </c>
      <c r="T113" s="702">
        <f t="shared" si="34"/>
        <v>0</v>
      </c>
      <c r="U113" s="702">
        <f t="shared" si="34"/>
        <v>0</v>
      </c>
      <c r="V113" s="702">
        <f t="shared" si="34"/>
        <v>0</v>
      </c>
      <c r="W113" s="702">
        <f t="shared" si="34"/>
        <v>0</v>
      </c>
      <c r="X113" s="704">
        <f t="shared" si="30"/>
        <v>0</v>
      </c>
      <c r="Y113" s="664"/>
      <c r="Z113" s="664"/>
      <c r="AA113" s="664"/>
    </row>
    <row r="114" spans="3:27" s="674" customFormat="1" hidden="1" x14ac:dyDescent="0.2">
      <c r="L114" s="705">
        <f>SUM(L105:L113)</f>
        <v>0</v>
      </c>
      <c r="M114" s="702">
        <f>M53-L114</f>
        <v>0</v>
      </c>
      <c r="N114" s="664"/>
      <c r="O114" s="664"/>
      <c r="P114" s="664"/>
      <c r="Q114" s="664"/>
      <c r="R114" s="664"/>
      <c r="S114" s="664"/>
      <c r="T114" s="664"/>
      <c r="U114" s="664"/>
      <c r="V114" s="664"/>
      <c r="W114" s="664"/>
      <c r="X114" s="664"/>
      <c r="Y114" s="664"/>
      <c r="Z114" s="664"/>
      <c r="AA114" s="664"/>
    </row>
    <row r="115" spans="3:27" s="674" customFormat="1" x14ac:dyDescent="0.2">
      <c r="L115" s="664"/>
      <c r="M115" s="664"/>
      <c r="N115" s="664"/>
      <c r="O115" s="664"/>
      <c r="P115" s="664"/>
      <c r="Q115" s="664"/>
      <c r="R115" s="664"/>
      <c r="S115" s="664"/>
      <c r="T115" s="664"/>
      <c r="U115" s="664"/>
      <c r="V115" s="664"/>
      <c r="W115" s="664"/>
      <c r="X115" s="664"/>
      <c r="Y115" s="664"/>
      <c r="Z115" s="664"/>
      <c r="AA115" s="664"/>
    </row>
  </sheetData>
  <sheetProtection password="E460" sheet="1"/>
  <mergeCells count="22">
    <mergeCell ref="A11:A36"/>
    <mergeCell ref="M12:M14"/>
    <mergeCell ref="D12:D14"/>
    <mergeCell ref="M16:P16"/>
    <mergeCell ref="C32:C33"/>
    <mergeCell ref="F12:F14"/>
    <mergeCell ref="AN32:AV32"/>
    <mergeCell ref="H12:H14"/>
    <mergeCell ref="L12:L14"/>
    <mergeCell ref="D32:L32"/>
    <mergeCell ref="M32:U32"/>
    <mergeCell ref="G12:G14"/>
    <mergeCell ref="E21:I21"/>
    <mergeCell ref="J12:J14"/>
    <mergeCell ref="AE32:AM32"/>
    <mergeCell ref="I12:I14"/>
    <mergeCell ref="E22:I22"/>
    <mergeCell ref="V32:AD32"/>
    <mergeCell ref="C12:C13"/>
    <mergeCell ref="K12:K14"/>
    <mergeCell ref="E12:E14"/>
    <mergeCell ref="B21:D21"/>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zoomScale="85" zoomScaleNormal="85" workbookViewId="0">
      <selection activeCell="C11" sqref="C11"/>
    </sheetView>
  </sheetViews>
  <sheetFormatPr defaultRowHeight="12.75" x14ac:dyDescent="0.2"/>
  <cols>
    <col min="1" max="1" width="4.5703125" style="725" customWidth="1"/>
    <col min="2" max="2" width="19.7109375" style="725" customWidth="1"/>
    <col min="3" max="3" width="10.5703125" style="725" customWidth="1"/>
    <col min="4" max="4" width="11.85546875" style="725" customWidth="1"/>
    <col min="5" max="7" width="10.5703125" style="725" customWidth="1"/>
    <col min="8" max="8" width="11.85546875" style="725" customWidth="1"/>
    <col min="9" max="9" width="10.5703125" style="725" customWidth="1"/>
    <col min="10" max="10" width="14.7109375" style="725" customWidth="1"/>
    <col min="11" max="11" width="11.42578125" style="725" customWidth="1"/>
    <col min="12" max="12" width="15.7109375" style="725" customWidth="1"/>
    <col min="13" max="13" width="25.85546875" style="725" customWidth="1"/>
    <col min="14" max="14" width="15" style="725" customWidth="1"/>
    <col min="15" max="17" width="12.7109375" style="725" customWidth="1"/>
    <col min="18" max="16384" width="9.140625" style="725"/>
  </cols>
  <sheetData>
    <row r="1" spans="1:12" x14ac:dyDescent="0.2">
      <c r="A1" s="629" t="s">
        <v>189</v>
      </c>
    </row>
    <row r="2" spans="1:12" x14ac:dyDescent="0.2">
      <c r="B2" s="629" t="s">
        <v>23</v>
      </c>
    </row>
    <row r="3" spans="1:12" x14ac:dyDescent="0.2">
      <c r="B3" s="725" t="s">
        <v>190</v>
      </c>
    </row>
    <row r="4" spans="1:12" x14ac:dyDescent="0.2">
      <c r="B4" s="725" t="s">
        <v>191</v>
      </c>
    </row>
    <row r="5" spans="1:12" x14ac:dyDescent="0.2">
      <c r="B5" s="725" t="s">
        <v>192</v>
      </c>
    </row>
    <row r="8" spans="1:12" ht="12.75" customHeight="1" x14ac:dyDescent="0.2">
      <c r="A8" s="1189" t="s">
        <v>75</v>
      </c>
      <c r="B8" s="726" t="s">
        <v>88</v>
      </c>
      <c r="C8" s="726"/>
      <c r="D8" s="727"/>
      <c r="E8" s="727"/>
      <c r="F8" s="727"/>
      <c r="G8" s="727"/>
      <c r="H8" s="727"/>
      <c r="I8" s="727"/>
      <c r="J8" s="728"/>
      <c r="K8" s="728"/>
    </row>
    <row r="9" spans="1:12" ht="13.5" thickBot="1" x14ac:dyDescent="0.25">
      <c r="A9" s="1189"/>
      <c r="B9" s="750"/>
      <c r="C9" s="1190">
        <f>'1. Input - Background info'!B6</f>
        <v>0</v>
      </c>
      <c r="D9" s="1191"/>
      <c r="E9" s="1191"/>
      <c r="F9" s="1191"/>
      <c r="G9" s="1191"/>
      <c r="H9" s="1191"/>
      <c r="I9" s="1191"/>
      <c r="J9" s="1191"/>
      <c r="K9" s="1192"/>
    </row>
    <row r="10" spans="1:12" ht="12.75" customHeight="1" x14ac:dyDescent="0.2">
      <c r="A10" s="1189"/>
      <c r="B10" s="751"/>
      <c r="C10" s="1180" t="s">
        <v>42</v>
      </c>
      <c r="D10" s="1181"/>
      <c r="E10" s="1182"/>
      <c r="F10" s="1180" t="s">
        <v>81</v>
      </c>
      <c r="G10" s="1181"/>
      <c r="H10" s="1181"/>
      <c r="I10" s="1182"/>
      <c r="J10" s="1187" t="s">
        <v>77</v>
      </c>
      <c r="K10" s="1194" t="s">
        <v>24</v>
      </c>
    </row>
    <row r="11" spans="1:12" ht="51.75" customHeight="1" x14ac:dyDescent="0.2">
      <c r="A11" s="1189"/>
      <c r="B11" s="751" t="s">
        <v>127</v>
      </c>
      <c r="C11" s="755" t="s">
        <v>25</v>
      </c>
      <c r="D11" s="476"/>
      <c r="E11" s="756" t="s">
        <v>50</v>
      </c>
      <c r="F11" s="482"/>
      <c r="G11" s="484"/>
      <c r="H11" s="760" t="s">
        <v>38</v>
      </c>
      <c r="I11" s="488"/>
      <c r="J11" s="1188"/>
      <c r="K11" s="1195"/>
      <c r="L11" s="729"/>
    </row>
    <row r="12" spans="1:12" x14ac:dyDescent="0.2">
      <c r="A12" s="1189"/>
      <c r="B12" s="752" t="str">
        <f>'2.Input-Scenarios &amp; Projections'!D12</f>
        <v>Pills</v>
      </c>
      <c r="C12" s="473"/>
      <c r="D12" s="477">
        <v>0</v>
      </c>
      <c r="E12" s="757">
        <f>SUM(C12:D12)</f>
        <v>0</v>
      </c>
      <c r="F12" s="473"/>
      <c r="G12" s="485"/>
      <c r="H12" s="477"/>
      <c r="I12" s="489"/>
      <c r="J12" s="493">
        <v>0</v>
      </c>
      <c r="K12" s="761">
        <f>SUM(E12:J12)</f>
        <v>0</v>
      </c>
    </row>
    <row r="13" spans="1:12" x14ac:dyDescent="0.2">
      <c r="A13" s="1189"/>
      <c r="B13" s="753" t="str">
        <f>'2.Input-Scenarios &amp; Projections'!$E$12</f>
        <v>Injectables</v>
      </c>
      <c r="C13" s="474"/>
      <c r="D13" s="478">
        <v>0</v>
      </c>
      <c r="E13" s="758">
        <f t="shared" ref="E13:E20" si="0">SUM(C13:D13)</f>
        <v>0</v>
      </c>
      <c r="F13" s="474"/>
      <c r="G13" s="486"/>
      <c r="H13" s="478"/>
      <c r="I13" s="490"/>
      <c r="J13" s="494">
        <v>0</v>
      </c>
      <c r="K13" s="762">
        <f t="shared" ref="K13:K20" si="1">SUM(E13:J13)</f>
        <v>0</v>
      </c>
    </row>
    <row r="14" spans="1:12" x14ac:dyDescent="0.2">
      <c r="A14" s="1189"/>
      <c r="B14" s="752" t="str">
        <f>'2.Input-Scenarios &amp; Projections'!$F$12</f>
        <v>Condoms (male)</v>
      </c>
      <c r="C14" s="473"/>
      <c r="D14" s="477">
        <v>0</v>
      </c>
      <c r="E14" s="757">
        <f t="shared" si="0"/>
        <v>0</v>
      </c>
      <c r="F14" s="473"/>
      <c r="G14" s="485"/>
      <c r="H14" s="477"/>
      <c r="I14" s="489"/>
      <c r="J14" s="493">
        <v>0</v>
      </c>
      <c r="K14" s="761">
        <f t="shared" si="1"/>
        <v>0</v>
      </c>
    </row>
    <row r="15" spans="1:12" x14ac:dyDescent="0.2">
      <c r="A15" s="1189"/>
      <c r="B15" s="752" t="str">
        <f>'2.Input-Scenarios &amp; Projections'!$G$12</f>
        <v>Condoms (female)</v>
      </c>
      <c r="C15" s="473"/>
      <c r="D15" s="477">
        <v>0</v>
      </c>
      <c r="E15" s="757">
        <f t="shared" si="0"/>
        <v>0</v>
      </c>
      <c r="F15" s="473"/>
      <c r="G15" s="485"/>
      <c r="H15" s="477"/>
      <c r="I15" s="489"/>
      <c r="J15" s="493">
        <v>0</v>
      </c>
      <c r="K15" s="761">
        <f t="shared" si="1"/>
        <v>0</v>
      </c>
      <c r="L15" s="730"/>
    </row>
    <row r="16" spans="1:12" x14ac:dyDescent="0.2">
      <c r="A16" s="1189"/>
      <c r="B16" s="752" t="str">
        <f>'2.Input-Scenarios &amp; Projections'!$H$12</f>
        <v>Implants</v>
      </c>
      <c r="C16" s="473"/>
      <c r="D16" s="477">
        <v>0</v>
      </c>
      <c r="E16" s="757">
        <f t="shared" si="0"/>
        <v>0</v>
      </c>
      <c r="F16" s="473">
        <v>0</v>
      </c>
      <c r="G16" s="485">
        <v>0</v>
      </c>
      <c r="H16" s="477">
        <v>0</v>
      </c>
      <c r="I16" s="489">
        <v>0</v>
      </c>
      <c r="J16" s="493">
        <v>0</v>
      </c>
      <c r="K16" s="761">
        <f t="shared" si="1"/>
        <v>0</v>
      </c>
      <c r="L16" s="731"/>
    </row>
    <row r="17" spans="1:12" x14ac:dyDescent="0.2">
      <c r="A17" s="1189"/>
      <c r="B17" s="752" t="str">
        <f>'2.Input-Scenarios &amp; Projections'!$I$12</f>
        <v>IUD</v>
      </c>
      <c r="C17" s="473"/>
      <c r="D17" s="477">
        <v>0</v>
      </c>
      <c r="E17" s="757">
        <f t="shared" si="0"/>
        <v>0</v>
      </c>
      <c r="F17" s="473">
        <v>0</v>
      </c>
      <c r="G17" s="485">
        <v>0</v>
      </c>
      <c r="H17" s="477">
        <v>0</v>
      </c>
      <c r="I17" s="489">
        <v>0</v>
      </c>
      <c r="J17" s="493">
        <v>0</v>
      </c>
      <c r="K17" s="761">
        <f t="shared" si="1"/>
        <v>0</v>
      </c>
      <c r="L17" s="729"/>
    </row>
    <row r="18" spans="1:12" ht="25.5" x14ac:dyDescent="0.2">
      <c r="A18" s="1189"/>
      <c r="B18" s="754" t="str">
        <f>'2.Input-Scenarios &amp; Projections'!$J$12</f>
        <v>Emergency Contraceptives</v>
      </c>
      <c r="C18" s="475"/>
      <c r="D18" s="479">
        <v>0</v>
      </c>
      <c r="E18" s="757">
        <f t="shared" si="0"/>
        <v>0</v>
      </c>
      <c r="F18" s="483">
        <v>0</v>
      </c>
      <c r="G18" s="487">
        <v>0</v>
      </c>
      <c r="H18" s="480">
        <v>0</v>
      </c>
      <c r="I18" s="491">
        <v>0</v>
      </c>
      <c r="J18" s="495">
        <v>0</v>
      </c>
      <c r="K18" s="761">
        <f t="shared" si="1"/>
        <v>0</v>
      </c>
    </row>
    <row r="19" spans="1:12" x14ac:dyDescent="0.2">
      <c r="A19" s="1189"/>
      <c r="B19" s="752">
        <f>'2.Input-Scenarios &amp; Projections'!$K$12</f>
        <v>0</v>
      </c>
      <c r="C19" s="475"/>
      <c r="D19" s="479">
        <v>0</v>
      </c>
      <c r="E19" s="757">
        <f t="shared" si="0"/>
        <v>0</v>
      </c>
      <c r="F19" s="483">
        <v>0</v>
      </c>
      <c r="G19" s="487">
        <v>0</v>
      </c>
      <c r="H19" s="480">
        <v>0</v>
      </c>
      <c r="I19" s="491">
        <v>0</v>
      </c>
      <c r="J19" s="493">
        <v>0</v>
      </c>
      <c r="K19" s="761">
        <f t="shared" si="1"/>
        <v>0</v>
      </c>
    </row>
    <row r="20" spans="1:12" ht="13.5" thickBot="1" x14ac:dyDescent="0.25">
      <c r="A20" s="1189"/>
      <c r="B20" s="752">
        <f>'2.Input-Scenarios &amp; Projections'!$L$12</f>
        <v>0</v>
      </c>
      <c r="C20" s="574"/>
      <c r="D20" s="481">
        <v>0</v>
      </c>
      <c r="E20" s="759">
        <f t="shared" si="0"/>
        <v>0</v>
      </c>
      <c r="F20" s="481">
        <v>0</v>
      </c>
      <c r="G20" s="481">
        <v>0</v>
      </c>
      <c r="H20" s="481">
        <v>0</v>
      </c>
      <c r="I20" s="492">
        <v>0</v>
      </c>
      <c r="J20" s="496">
        <v>0</v>
      </c>
      <c r="K20" s="761">
        <f t="shared" si="1"/>
        <v>0</v>
      </c>
    </row>
    <row r="21" spans="1:12" x14ac:dyDescent="0.2">
      <c r="B21" s="732"/>
      <c r="E21" s="733"/>
      <c r="G21" s="733"/>
      <c r="H21" s="733"/>
      <c r="I21" s="733"/>
      <c r="J21" s="733"/>
      <c r="K21" s="733"/>
    </row>
    <row r="22" spans="1:12" x14ac:dyDescent="0.2">
      <c r="B22" s="732"/>
      <c r="E22" s="734"/>
      <c r="G22" s="734"/>
      <c r="H22" s="734"/>
      <c r="I22" s="734"/>
      <c r="J22" s="734"/>
      <c r="K22" s="735"/>
    </row>
    <row r="23" spans="1:12" ht="12.75" customHeight="1" thickBot="1" x14ac:dyDescent="0.25">
      <c r="A23" s="1193" t="s">
        <v>67</v>
      </c>
      <c r="B23" s="736" t="s">
        <v>47</v>
      </c>
      <c r="C23" s="737"/>
      <c r="D23" s="737"/>
      <c r="E23" s="737"/>
      <c r="F23" s="737"/>
      <c r="G23" s="737"/>
      <c r="H23" s="737"/>
      <c r="I23" s="737"/>
      <c r="J23" s="737"/>
      <c r="K23" s="737"/>
    </row>
    <row r="24" spans="1:12" ht="12.75" customHeight="1" x14ac:dyDescent="0.2">
      <c r="A24" s="1193"/>
      <c r="B24" s="763"/>
      <c r="C24" s="1183" t="str">
        <f>$C$10</f>
        <v>Public Sector</v>
      </c>
      <c r="D24" s="1184"/>
      <c r="E24" s="1185"/>
      <c r="F24" s="1200" t="s">
        <v>81</v>
      </c>
      <c r="G24" s="1201"/>
      <c r="H24" s="1201"/>
      <c r="I24" s="1202"/>
      <c r="J24" s="1187" t="str">
        <f>$J$10</f>
        <v>Commerical</v>
      </c>
      <c r="K24" s="1194" t="s">
        <v>24</v>
      </c>
    </row>
    <row r="25" spans="1:12" ht="37.5" customHeight="1" x14ac:dyDescent="0.2">
      <c r="A25" s="1193"/>
      <c r="B25" s="763"/>
      <c r="C25" s="755" t="str">
        <f>$C$11</f>
        <v>MOH</v>
      </c>
      <c r="D25" s="699">
        <f>$D$11</f>
        <v>0</v>
      </c>
      <c r="E25" s="764" t="s">
        <v>50</v>
      </c>
      <c r="F25" s="755">
        <f>$F$11</f>
        <v>0</v>
      </c>
      <c r="G25" s="765">
        <f>$G$11</f>
        <v>0</v>
      </c>
      <c r="H25" s="760" t="str">
        <f>$H$11</f>
        <v>Social Marketing</v>
      </c>
      <c r="I25" s="764">
        <f>$I$11</f>
        <v>0</v>
      </c>
      <c r="J25" s="1196"/>
      <c r="K25" s="1197"/>
    </row>
    <row r="26" spans="1:12" x14ac:dyDescent="0.2">
      <c r="A26" s="1193"/>
      <c r="B26" s="752" t="str">
        <f t="shared" ref="B26:B34" si="2">B12</f>
        <v>Pills</v>
      </c>
      <c r="C26" s="766">
        <f>IF(C12=0,0, C12/$K$12)</f>
        <v>0</v>
      </c>
      <c r="D26" s="767">
        <f t="shared" ref="D26:J26" si="3">IF(D12=0,0, D12/$K$12)</f>
        <v>0</v>
      </c>
      <c r="E26" s="768">
        <f t="shared" si="3"/>
        <v>0</v>
      </c>
      <c r="F26" s="766">
        <f t="shared" si="3"/>
        <v>0</v>
      </c>
      <c r="G26" s="769">
        <f t="shared" si="3"/>
        <v>0</v>
      </c>
      <c r="H26" s="770">
        <f t="shared" si="3"/>
        <v>0</v>
      </c>
      <c r="I26" s="768">
        <f t="shared" si="3"/>
        <v>0</v>
      </c>
      <c r="J26" s="771">
        <f t="shared" si="3"/>
        <v>0</v>
      </c>
      <c r="K26" s="772">
        <f t="shared" ref="K26:K33" si="4">SUM(E26:J26)</f>
        <v>0</v>
      </c>
    </row>
    <row r="27" spans="1:12" x14ac:dyDescent="0.2">
      <c r="A27" s="1193"/>
      <c r="B27" s="753" t="str">
        <f t="shared" si="2"/>
        <v>Injectables</v>
      </c>
      <c r="C27" s="766">
        <f>IF(C13=0,0, C13/$K$13)</f>
        <v>0</v>
      </c>
      <c r="D27" s="767">
        <f t="shared" ref="D27:J27" si="5">IF(D13=0,0, D13/$K$13)</f>
        <v>0</v>
      </c>
      <c r="E27" s="768">
        <f t="shared" si="5"/>
        <v>0</v>
      </c>
      <c r="F27" s="766">
        <f t="shared" si="5"/>
        <v>0</v>
      </c>
      <c r="G27" s="769">
        <f t="shared" si="5"/>
        <v>0</v>
      </c>
      <c r="H27" s="770">
        <f t="shared" si="5"/>
        <v>0</v>
      </c>
      <c r="I27" s="768">
        <f t="shared" si="5"/>
        <v>0</v>
      </c>
      <c r="J27" s="771">
        <f t="shared" si="5"/>
        <v>0</v>
      </c>
      <c r="K27" s="773">
        <f t="shared" si="4"/>
        <v>0</v>
      </c>
    </row>
    <row r="28" spans="1:12" x14ac:dyDescent="0.2">
      <c r="A28" s="1193"/>
      <c r="B28" s="754" t="str">
        <f t="shared" si="2"/>
        <v>Condoms (male)</v>
      </c>
      <c r="C28" s="766">
        <f>IF(C14=0,0, C14/$K$14)</f>
        <v>0</v>
      </c>
      <c r="D28" s="767">
        <f t="shared" ref="D28:J28" si="6">IF(D14=0,0, D14/$K$14)</f>
        <v>0</v>
      </c>
      <c r="E28" s="768">
        <f t="shared" si="6"/>
        <v>0</v>
      </c>
      <c r="F28" s="766">
        <f t="shared" si="6"/>
        <v>0</v>
      </c>
      <c r="G28" s="769">
        <f t="shared" si="6"/>
        <v>0</v>
      </c>
      <c r="H28" s="770">
        <f t="shared" si="6"/>
        <v>0</v>
      </c>
      <c r="I28" s="768">
        <f t="shared" si="6"/>
        <v>0</v>
      </c>
      <c r="J28" s="771">
        <f t="shared" si="6"/>
        <v>0</v>
      </c>
      <c r="K28" s="772">
        <f t="shared" si="4"/>
        <v>0</v>
      </c>
    </row>
    <row r="29" spans="1:12" x14ac:dyDescent="0.2">
      <c r="A29" s="1193"/>
      <c r="B29" s="754" t="str">
        <f t="shared" si="2"/>
        <v>Condoms (female)</v>
      </c>
      <c r="C29" s="766">
        <f>IF(C15=0,0, C15/$K$15)</f>
        <v>0</v>
      </c>
      <c r="D29" s="767">
        <f t="shared" ref="D29:J29" si="7">IF(D15=0,0, D15/$K$15)</f>
        <v>0</v>
      </c>
      <c r="E29" s="768">
        <f t="shared" si="7"/>
        <v>0</v>
      </c>
      <c r="F29" s="766">
        <f t="shared" si="7"/>
        <v>0</v>
      </c>
      <c r="G29" s="769">
        <f t="shared" si="7"/>
        <v>0</v>
      </c>
      <c r="H29" s="770">
        <f t="shared" si="7"/>
        <v>0</v>
      </c>
      <c r="I29" s="768">
        <f t="shared" si="7"/>
        <v>0</v>
      </c>
      <c r="J29" s="771">
        <f t="shared" si="7"/>
        <v>0</v>
      </c>
      <c r="K29" s="772">
        <f t="shared" si="4"/>
        <v>0</v>
      </c>
    </row>
    <row r="30" spans="1:12" x14ac:dyDescent="0.2">
      <c r="A30" s="1193"/>
      <c r="B30" s="752" t="str">
        <f t="shared" si="2"/>
        <v>Implants</v>
      </c>
      <c r="C30" s="766">
        <f>IF(C16=0,0, C16/$K$16)</f>
        <v>0</v>
      </c>
      <c r="D30" s="767">
        <f t="shared" ref="D30:J30" si="8">IF(D16=0,0, D16/$K$16)</f>
        <v>0</v>
      </c>
      <c r="E30" s="768">
        <f t="shared" si="8"/>
        <v>0</v>
      </c>
      <c r="F30" s="766">
        <f t="shared" si="8"/>
        <v>0</v>
      </c>
      <c r="G30" s="769">
        <f t="shared" si="8"/>
        <v>0</v>
      </c>
      <c r="H30" s="770">
        <f t="shared" si="8"/>
        <v>0</v>
      </c>
      <c r="I30" s="768">
        <f t="shared" si="8"/>
        <v>0</v>
      </c>
      <c r="J30" s="771">
        <f t="shared" si="8"/>
        <v>0</v>
      </c>
      <c r="K30" s="772">
        <f t="shared" si="4"/>
        <v>0</v>
      </c>
    </row>
    <row r="31" spans="1:12" x14ac:dyDescent="0.2">
      <c r="A31" s="1193"/>
      <c r="B31" s="752" t="str">
        <f t="shared" si="2"/>
        <v>IUD</v>
      </c>
      <c r="C31" s="766">
        <f>IF(C17=0,0, C17/$K$17)</f>
        <v>0</v>
      </c>
      <c r="D31" s="767">
        <f t="shared" ref="D31:J31" si="9">IF(D17=0,0, D17/$K$17)</f>
        <v>0</v>
      </c>
      <c r="E31" s="768">
        <f t="shared" si="9"/>
        <v>0</v>
      </c>
      <c r="F31" s="766">
        <f t="shared" si="9"/>
        <v>0</v>
      </c>
      <c r="G31" s="769">
        <f t="shared" si="9"/>
        <v>0</v>
      </c>
      <c r="H31" s="770">
        <f t="shared" si="9"/>
        <v>0</v>
      </c>
      <c r="I31" s="768">
        <f t="shared" si="9"/>
        <v>0</v>
      </c>
      <c r="J31" s="771">
        <f t="shared" si="9"/>
        <v>0</v>
      </c>
      <c r="K31" s="772">
        <f t="shared" si="4"/>
        <v>0</v>
      </c>
    </row>
    <row r="32" spans="1:12" ht="25.5" x14ac:dyDescent="0.2">
      <c r="A32" s="1193"/>
      <c r="B32" s="754" t="str">
        <f t="shared" si="2"/>
        <v>Emergency Contraceptives</v>
      </c>
      <c r="C32" s="766">
        <f t="shared" ref="C32:J32" si="10">IF(C18=0,0, C18/$K$18)</f>
        <v>0</v>
      </c>
      <c r="D32" s="767">
        <f t="shared" si="10"/>
        <v>0</v>
      </c>
      <c r="E32" s="774">
        <f t="shared" si="10"/>
        <v>0</v>
      </c>
      <c r="F32" s="766">
        <f t="shared" si="10"/>
        <v>0</v>
      </c>
      <c r="G32" s="769">
        <f t="shared" si="10"/>
        <v>0</v>
      </c>
      <c r="H32" s="767">
        <f t="shared" si="10"/>
        <v>0</v>
      </c>
      <c r="I32" s="774">
        <f t="shared" si="10"/>
        <v>0</v>
      </c>
      <c r="J32" s="771">
        <f t="shared" si="10"/>
        <v>0</v>
      </c>
      <c r="K32" s="772">
        <f t="shared" si="4"/>
        <v>0</v>
      </c>
    </row>
    <row r="33" spans="1:25" x14ac:dyDescent="0.2">
      <c r="A33" s="1193"/>
      <c r="B33" s="752">
        <f t="shared" si="2"/>
        <v>0</v>
      </c>
      <c r="C33" s="766">
        <f>IF(C19=0,0, C19/$K$19)</f>
        <v>0</v>
      </c>
      <c r="D33" s="767">
        <f t="shared" ref="D33:J33" si="11">IF(D19=0,0, D19/$K$19)</f>
        <v>0</v>
      </c>
      <c r="E33" s="774">
        <f t="shared" si="11"/>
        <v>0</v>
      </c>
      <c r="F33" s="766">
        <f t="shared" si="11"/>
        <v>0</v>
      </c>
      <c r="G33" s="769">
        <f t="shared" si="11"/>
        <v>0</v>
      </c>
      <c r="H33" s="767">
        <f t="shared" si="11"/>
        <v>0</v>
      </c>
      <c r="I33" s="774">
        <f t="shared" si="11"/>
        <v>0</v>
      </c>
      <c r="J33" s="771">
        <f t="shared" si="11"/>
        <v>0</v>
      </c>
      <c r="K33" s="772">
        <f t="shared" si="4"/>
        <v>0</v>
      </c>
    </row>
    <row r="34" spans="1:25" x14ac:dyDescent="0.2">
      <c r="A34" s="1193"/>
      <c r="B34" s="752">
        <f t="shared" si="2"/>
        <v>0</v>
      </c>
      <c r="C34" s="766">
        <f t="shared" ref="C34:J34" si="12">IF(C20=0,0, C20/$K$20)</f>
        <v>0</v>
      </c>
      <c r="D34" s="767">
        <f t="shared" si="12"/>
        <v>0</v>
      </c>
      <c r="E34" s="774">
        <f t="shared" si="12"/>
        <v>0</v>
      </c>
      <c r="F34" s="766">
        <f t="shared" si="12"/>
        <v>0</v>
      </c>
      <c r="G34" s="769">
        <f t="shared" si="12"/>
        <v>0</v>
      </c>
      <c r="H34" s="767">
        <f t="shared" si="12"/>
        <v>0</v>
      </c>
      <c r="I34" s="774">
        <f t="shared" si="12"/>
        <v>0</v>
      </c>
      <c r="J34" s="771">
        <f t="shared" si="12"/>
        <v>0</v>
      </c>
      <c r="K34" s="775">
        <v>0</v>
      </c>
    </row>
    <row r="35" spans="1:25" x14ac:dyDescent="0.2">
      <c r="A35" s="1193"/>
      <c r="B35" s="763"/>
      <c r="C35" s="763"/>
      <c r="D35" s="763"/>
      <c r="E35" s="763"/>
      <c r="F35" s="763"/>
      <c r="G35" s="763"/>
      <c r="H35" s="763"/>
      <c r="I35" s="763"/>
      <c r="J35" s="763"/>
      <c r="K35" s="763"/>
    </row>
    <row r="36" spans="1:25" ht="13.5" thickBot="1" x14ac:dyDescent="0.25">
      <c r="A36" s="1193" t="s">
        <v>67</v>
      </c>
      <c r="B36" s="776" t="s">
        <v>49</v>
      </c>
      <c r="C36" s="777"/>
      <c r="D36" s="777"/>
      <c r="E36" s="777"/>
      <c r="F36" s="777"/>
      <c r="G36" s="777"/>
      <c r="H36" s="777"/>
      <c r="I36" s="777"/>
      <c r="J36" s="777"/>
      <c r="K36" s="777"/>
    </row>
    <row r="37" spans="1:25" ht="12.75" customHeight="1" x14ac:dyDescent="0.2">
      <c r="A37" s="1193"/>
      <c r="B37" s="763"/>
      <c r="C37" s="1183" t="str">
        <f>$C$10</f>
        <v>Public Sector</v>
      </c>
      <c r="D37" s="1184"/>
      <c r="E37" s="1185"/>
      <c r="F37" s="1200" t="s">
        <v>81</v>
      </c>
      <c r="G37" s="1201"/>
      <c r="H37" s="1201"/>
      <c r="I37" s="1202"/>
      <c r="J37" s="1187" t="str">
        <f>$J$10</f>
        <v>Commerical</v>
      </c>
      <c r="K37" s="1207" t="s">
        <v>24</v>
      </c>
      <c r="L37" s="738"/>
    </row>
    <row r="38" spans="1:25" ht="37.5" customHeight="1" thickBot="1" x14ac:dyDescent="0.25">
      <c r="A38" s="1193"/>
      <c r="B38" s="763"/>
      <c r="C38" s="755" t="str">
        <f>$C$11</f>
        <v>MOH</v>
      </c>
      <c r="D38" s="699">
        <f>$D$11</f>
        <v>0</v>
      </c>
      <c r="E38" s="764" t="s">
        <v>50</v>
      </c>
      <c r="F38" s="755">
        <f>$F$11</f>
        <v>0</v>
      </c>
      <c r="G38" s="765">
        <f>$G$11</f>
        <v>0</v>
      </c>
      <c r="H38" s="760" t="str">
        <f>$H$11</f>
        <v>Social Marketing</v>
      </c>
      <c r="I38" s="764">
        <f>$I$11</f>
        <v>0</v>
      </c>
      <c r="J38" s="1188"/>
      <c r="K38" s="1208"/>
      <c r="L38" s="738"/>
    </row>
    <row r="39" spans="1:25" x14ac:dyDescent="0.2">
      <c r="A39" s="1193"/>
      <c r="B39" s="752" t="str">
        <f t="shared" ref="B39:B45" si="13">B12</f>
        <v>Pills</v>
      </c>
      <c r="C39" s="778">
        <f t="shared" ref="C39:J39" si="14">C12/15</f>
        <v>0</v>
      </c>
      <c r="D39" s="779">
        <f>D12/15</f>
        <v>0</v>
      </c>
      <c r="E39" s="780">
        <f>E12/15</f>
        <v>0</v>
      </c>
      <c r="F39" s="778">
        <f t="shared" si="14"/>
        <v>0</v>
      </c>
      <c r="G39" s="781">
        <f t="shared" si="14"/>
        <v>0</v>
      </c>
      <c r="H39" s="779">
        <f t="shared" si="14"/>
        <v>0</v>
      </c>
      <c r="I39" s="780">
        <f t="shared" si="14"/>
        <v>0</v>
      </c>
      <c r="J39" s="782">
        <f t="shared" si="14"/>
        <v>0</v>
      </c>
      <c r="K39" s="783">
        <f t="shared" ref="K39:K45" si="15">SUM(E39:J39)</f>
        <v>0</v>
      </c>
      <c r="L39" s="734"/>
    </row>
    <row r="40" spans="1:25" x14ac:dyDescent="0.2">
      <c r="A40" s="1193"/>
      <c r="B40" s="752" t="str">
        <f t="shared" si="13"/>
        <v>Injectables</v>
      </c>
      <c r="C40" s="784">
        <f t="shared" ref="C40:J40" si="16">C13/4</f>
        <v>0</v>
      </c>
      <c r="D40" s="785">
        <f>D13/4</f>
        <v>0</v>
      </c>
      <c r="E40" s="786">
        <f>E13/4</f>
        <v>0</v>
      </c>
      <c r="F40" s="784">
        <f t="shared" si="16"/>
        <v>0</v>
      </c>
      <c r="G40" s="787">
        <f t="shared" si="16"/>
        <v>0</v>
      </c>
      <c r="H40" s="785">
        <f t="shared" si="16"/>
        <v>0</v>
      </c>
      <c r="I40" s="786">
        <f t="shared" si="16"/>
        <v>0</v>
      </c>
      <c r="J40" s="788">
        <f t="shared" si="16"/>
        <v>0</v>
      </c>
      <c r="K40" s="789">
        <f t="shared" si="15"/>
        <v>0</v>
      </c>
      <c r="L40" s="734"/>
    </row>
    <row r="41" spans="1:25" x14ac:dyDescent="0.2">
      <c r="A41" s="1193"/>
      <c r="B41" s="754" t="str">
        <f t="shared" si="13"/>
        <v>Condoms (male)</v>
      </c>
      <c r="C41" s="778">
        <f t="shared" ref="C41:J42" si="17">C14/120</f>
        <v>0</v>
      </c>
      <c r="D41" s="779">
        <f>D14/120</f>
        <v>0</v>
      </c>
      <c r="E41" s="780">
        <f>E14/120</f>
        <v>0</v>
      </c>
      <c r="F41" s="778">
        <f t="shared" si="17"/>
        <v>0</v>
      </c>
      <c r="G41" s="781">
        <f t="shared" si="17"/>
        <v>0</v>
      </c>
      <c r="H41" s="779">
        <f t="shared" si="17"/>
        <v>0</v>
      </c>
      <c r="I41" s="780">
        <f t="shared" si="17"/>
        <v>0</v>
      </c>
      <c r="J41" s="782">
        <f t="shared" si="17"/>
        <v>0</v>
      </c>
      <c r="K41" s="790">
        <f t="shared" si="15"/>
        <v>0</v>
      </c>
      <c r="L41" s="734"/>
    </row>
    <row r="42" spans="1:25" x14ac:dyDescent="0.2">
      <c r="A42" s="1193"/>
      <c r="B42" s="754" t="str">
        <f t="shared" si="13"/>
        <v>Condoms (female)</v>
      </c>
      <c r="C42" s="778">
        <f t="shared" si="17"/>
        <v>0</v>
      </c>
      <c r="D42" s="779">
        <f>D15/120</f>
        <v>0</v>
      </c>
      <c r="E42" s="780">
        <f>E15/120</f>
        <v>0</v>
      </c>
      <c r="F42" s="778">
        <f t="shared" si="17"/>
        <v>0</v>
      </c>
      <c r="G42" s="781">
        <f t="shared" si="17"/>
        <v>0</v>
      </c>
      <c r="H42" s="779">
        <f t="shared" si="17"/>
        <v>0</v>
      </c>
      <c r="I42" s="780">
        <f t="shared" si="17"/>
        <v>0</v>
      </c>
      <c r="J42" s="782">
        <f t="shared" si="17"/>
        <v>0</v>
      </c>
      <c r="K42" s="790">
        <f t="shared" si="15"/>
        <v>0</v>
      </c>
      <c r="L42" s="734"/>
    </row>
    <row r="43" spans="1:25" x14ac:dyDescent="0.2">
      <c r="A43" s="1193"/>
      <c r="B43" s="752" t="str">
        <f t="shared" si="13"/>
        <v>Implants</v>
      </c>
      <c r="C43" s="791">
        <f>C16/0.286</f>
        <v>0</v>
      </c>
      <c r="D43" s="792">
        <f>D16/0.286</f>
        <v>0</v>
      </c>
      <c r="E43" s="793">
        <f t="shared" ref="E43:J43" si="18">E16/0.286</f>
        <v>0</v>
      </c>
      <c r="F43" s="791">
        <f t="shared" si="18"/>
        <v>0</v>
      </c>
      <c r="G43" s="794">
        <f t="shared" si="18"/>
        <v>0</v>
      </c>
      <c r="H43" s="792">
        <f t="shared" si="18"/>
        <v>0</v>
      </c>
      <c r="I43" s="793">
        <f t="shared" si="18"/>
        <v>0</v>
      </c>
      <c r="J43" s="795">
        <f t="shared" si="18"/>
        <v>0</v>
      </c>
      <c r="K43" s="796">
        <f t="shared" si="15"/>
        <v>0</v>
      </c>
      <c r="L43" s="734"/>
    </row>
    <row r="44" spans="1:25" x14ac:dyDescent="0.2">
      <c r="A44" s="1193"/>
      <c r="B44" s="752" t="str">
        <f t="shared" si="13"/>
        <v>IUD</v>
      </c>
      <c r="C44" s="791">
        <f>C17/0.286</f>
        <v>0</v>
      </c>
      <c r="D44" s="792">
        <f>D17/0.286</f>
        <v>0</v>
      </c>
      <c r="E44" s="793">
        <f t="shared" ref="E44:J44" si="19">E17/0.286</f>
        <v>0</v>
      </c>
      <c r="F44" s="791">
        <f t="shared" si="19"/>
        <v>0</v>
      </c>
      <c r="G44" s="794">
        <f t="shared" si="19"/>
        <v>0</v>
      </c>
      <c r="H44" s="792">
        <f t="shared" si="19"/>
        <v>0</v>
      </c>
      <c r="I44" s="793">
        <f t="shared" si="19"/>
        <v>0</v>
      </c>
      <c r="J44" s="795">
        <f t="shared" si="19"/>
        <v>0</v>
      </c>
      <c r="K44" s="796">
        <f t="shared" si="15"/>
        <v>0</v>
      </c>
      <c r="L44" s="734"/>
    </row>
    <row r="45" spans="1:25" ht="25.5" x14ac:dyDescent="0.2">
      <c r="A45" s="1193"/>
      <c r="B45" s="754" t="str">
        <f t="shared" si="13"/>
        <v>Emergency Contraceptives</v>
      </c>
      <c r="C45" s="791">
        <f t="shared" ref="C45:J45" si="20">C18/20</f>
        <v>0</v>
      </c>
      <c r="D45" s="792">
        <f t="shared" si="20"/>
        <v>0</v>
      </c>
      <c r="E45" s="793">
        <f t="shared" si="20"/>
        <v>0</v>
      </c>
      <c r="F45" s="795">
        <f t="shared" si="20"/>
        <v>0</v>
      </c>
      <c r="G45" s="793">
        <f t="shared" si="20"/>
        <v>0</v>
      </c>
      <c r="H45" s="792">
        <f t="shared" si="20"/>
        <v>0</v>
      </c>
      <c r="I45" s="793">
        <f t="shared" si="20"/>
        <v>0</v>
      </c>
      <c r="J45" s="797">
        <f t="shared" si="20"/>
        <v>0</v>
      </c>
      <c r="K45" s="796">
        <f t="shared" si="15"/>
        <v>0</v>
      </c>
      <c r="L45" s="734"/>
    </row>
    <row r="46" spans="1:25" x14ac:dyDescent="0.2">
      <c r="A46" s="1193"/>
      <c r="B46" s="752">
        <f>B19</f>
        <v>0</v>
      </c>
      <c r="C46" s="497">
        <f>IF(C19=0,0,C19/'2.Input-Scenarios &amp; Projections'!$K$16)</f>
        <v>0</v>
      </c>
      <c r="D46" s="477">
        <f>IF(D19=0,0,D19/'2.Input-Scenarios &amp; Projections'!$K$16)</f>
        <v>0</v>
      </c>
      <c r="E46" s="489">
        <f>IF(E19=0,0,E19/'2.Input-Scenarios &amp; Projections'!$K$16)</f>
        <v>0</v>
      </c>
      <c r="F46" s="485">
        <f>IF(F19=0,0,F19/'2.Input-Scenarios &amp; Projections'!$K$16)</f>
        <v>0</v>
      </c>
      <c r="G46" s="477">
        <f>IF(G19=0,0,G19/'2.Input-Scenarios &amp; Projections'!$K$16)</f>
        <v>0</v>
      </c>
      <c r="H46" s="477">
        <f>IF(H19=0,0,H19/'2.Input-Scenarios &amp; Projections'!$K$16)</f>
        <v>0</v>
      </c>
      <c r="I46" s="489">
        <f>IF(I19=0,0,I19/'2.Input-Scenarios &amp; Projections'!$K$16)</f>
        <v>0</v>
      </c>
      <c r="J46" s="566">
        <f>IF(J19=0,0,J19/'2.Input-Scenarios &amp; Projections'!$K$16)</f>
        <v>0</v>
      </c>
      <c r="K46" s="498">
        <f>SUM(C46:J46)</f>
        <v>0</v>
      </c>
      <c r="L46" s="1198"/>
      <c r="M46" s="1199"/>
      <c r="N46" s="739"/>
      <c r="O46" s="740"/>
      <c r="P46" s="741"/>
      <c r="Q46" s="741"/>
      <c r="R46" s="741"/>
      <c r="S46" s="741"/>
      <c r="T46" s="741"/>
      <c r="U46" s="741"/>
      <c r="V46" s="741"/>
      <c r="W46" s="741"/>
      <c r="X46" s="741"/>
      <c r="Y46" s="741"/>
    </row>
    <row r="47" spans="1:25" x14ac:dyDescent="0.2">
      <c r="A47" s="1193"/>
      <c r="B47" s="752">
        <f>B20</f>
        <v>0</v>
      </c>
      <c r="C47" s="497">
        <f>IF(C20=0,0,C20/'2.Input-Scenarios &amp; Projections'!$L$16)</f>
        <v>0</v>
      </c>
      <c r="D47" s="477">
        <f>IF(D20=0,0,D20/'2.Input-Scenarios &amp; Projections'!$L$16)</f>
        <v>0</v>
      </c>
      <c r="E47" s="489">
        <f>IF(E20=0,0,E20/'2.Input-Scenarios &amp; Projections'!$L$16)</f>
        <v>0</v>
      </c>
      <c r="F47" s="485">
        <f>IF(F20=0,0,F20/'2.Input-Scenarios &amp; Projections'!$L$16)</f>
        <v>0</v>
      </c>
      <c r="G47" s="477">
        <f>IF(G20=0,0,G20/'2.Input-Scenarios &amp; Projections'!$L$16)</f>
        <v>0</v>
      </c>
      <c r="H47" s="477">
        <f>IF(H20=0,0,H20/'2.Input-Scenarios &amp; Projections'!$L$16)</f>
        <v>0</v>
      </c>
      <c r="I47" s="489">
        <f>IF(I20=0,0,I20/'2.Input-Scenarios &amp; Projections'!$L$16)</f>
        <v>0</v>
      </c>
      <c r="J47" s="566">
        <f>IF(J20=0,0,J20/'2.Input-Scenarios &amp; Projections'!$L$16)</f>
        <v>0</v>
      </c>
      <c r="K47" s="498">
        <f>SUM(C47:J47)</f>
        <v>0</v>
      </c>
      <c r="L47" s="1198"/>
      <c r="M47" s="1199"/>
      <c r="N47" s="739"/>
      <c r="O47" s="740"/>
      <c r="P47" s="741"/>
      <c r="Q47" s="741"/>
      <c r="R47" s="741"/>
      <c r="S47" s="741"/>
      <c r="T47" s="741"/>
      <c r="U47" s="741"/>
      <c r="V47" s="741"/>
      <c r="W47" s="741"/>
      <c r="X47" s="741"/>
      <c r="Y47" s="741"/>
    </row>
    <row r="48" spans="1:25" x14ac:dyDescent="0.2">
      <c r="A48" s="1193"/>
      <c r="B48" s="798" t="s">
        <v>24</v>
      </c>
      <c r="C48" s="799">
        <f t="shared" ref="C48:J48" si="21">SUM(C40:C47)</f>
        <v>0</v>
      </c>
      <c r="D48" s="800">
        <f t="shared" si="21"/>
        <v>0</v>
      </c>
      <c r="E48" s="801">
        <f t="shared" si="21"/>
        <v>0</v>
      </c>
      <c r="F48" s="799">
        <f t="shared" si="21"/>
        <v>0</v>
      </c>
      <c r="G48" s="802">
        <f t="shared" si="21"/>
        <v>0</v>
      </c>
      <c r="H48" s="800">
        <f t="shared" si="21"/>
        <v>0</v>
      </c>
      <c r="I48" s="801">
        <f t="shared" si="21"/>
        <v>0</v>
      </c>
      <c r="J48" s="803">
        <f t="shared" si="21"/>
        <v>0</v>
      </c>
      <c r="K48" s="803">
        <f>SUM(E48:J48)</f>
        <v>0</v>
      </c>
    </row>
    <row r="49" spans="1:18" ht="13.5" thickBot="1" x14ac:dyDescent="0.25">
      <c r="A49" s="1193"/>
      <c r="B49" s="804" t="s">
        <v>48</v>
      </c>
      <c r="C49" s="805" t="e">
        <f t="shared" ref="C49:J49" si="22">C48/$K$48</f>
        <v>#DIV/0!</v>
      </c>
      <c r="D49" s="806" t="e">
        <f t="shared" si="22"/>
        <v>#DIV/0!</v>
      </c>
      <c r="E49" s="807" t="e">
        <f t="shared" si="22"/>
        <v>#DIV/0!</v>
      </c>
      <c r="F49" s="805" t="e">
        <f t="shared" si="22"/>
        <v>#DIV/0!</v>
      </c>
      <c r="G49" s="808" t="e">
        <f t="shared" si="22"/>
        <v>#DIV/0!</v>
      </c>
      <c r="H49" s="806" t="e">
        <f t="shared" si="22"/>
        <v>#DIV/0!</v>
      </c>
      <c r="I49" s="807" t="e">
        <f t="shared" si="22"/>
        <v>#DIV/0!</v>
      </c>
      <c r="J49" s="809" t="e">
        <f t="shared" si="22"/>
        <v>#DIV/0!</v>
      </c>
      <c r="K49" s="809" t="e">
        <f>SUM(E49:J49)</f>
        <v>#DIV/0!</v>
      </c>
    </row>
    <row r="50" spans="1:18" ht="13.5" thickBot="1" x14ac:dyDescent="0.25">
      <c r="C50" s="742"/>
      <c r="D50" s="742"/>
      <c r="F50" s="742"/>
      <c r="L50" s="1206"/>
      <c r="M50" s="1206"/>
      <c r="N50" s="1206"/>
    </row>
    <row r="51" spans="1:18" ht="37.5" customHeight="1" thickBot="1" x14ac:dyDescent="0.25">
      <c r="B51" s="1177" t="s">
        <v>156</v>
      </c>
      <c r="C51" s="1178"/>
      <c r="D51" s="1179"/>
      <c r="E51" s="763"/>
      <c r="F51" s="743"/>
      <c r="M51" s="742" t="s">
        <v>42</v>
      </c>
      <c r="N51" s="725" t="s">
        <v>76</v>
      </c>
      <c r="O51" s="742" t="s">
        <v>77</v>
      </c>
      <c r="R51" s="742"/>
    </row>
    <row r="52" spans="1:18" ht="36" x14ac:dyDescent="0.2">
      <c r="B52" s="810" t="s">
        <v>10</v>
      </c>
      <c r="C52" s="810" t="s">
        <v>20</v>
      </c>
      <c r="D52" s="811" t="s">
        <v>155</v>
      </c>
      <c r="E52" s="763"/>
      <c r="M52" s="742" t="e">
        <f>E49</f>
        <v>#DIV/0!</v>
      </c>
      <c r="N52" s="742" t="e">
        <f>SUM(F49:I49)</f>
        <v>#DIV/0!</v>
      </c>
      <c r="O52" s="742" t="e">
        <f>J49</f>
        <v>#DIV/0!</v>
      </c>
      <c r="P52" s="744" t="e">
        <f>SUM(M52:O52)</f>
        <v>#DIV/0!</v>
      </c>
    </row>
    <row r="53" spans="1:18" ht="31.5" x14ac:dyDescent="0.2">
      <c r="B53" s="812" t="s">
        <v>18</v>
      </c>
      <c r="C53" s="813" t="s">
        <v>131</v>
      </c>
      <c r="D53" s="814" t="s">
        <v>154</v>
      </c>
      <c r="E53" s="763"/>
    </row>
    <row r="54" spans="1:18" ht="31.5" x14ac:dyDescent="0.2">
      <c r="B54" s="812" t="s">
        <v>132</v>
      </c>
      <c r="C54" s="813" t="s">
        <v>133</v>
      </c>
      <c r="D54" s="814" t="s">
        <v>154</v>
      </c>
      <c r="E54" s="763"/>
    </row>
    <row r="55" spans="1:18" ht="31.5" x14ac:dyDescent="0.2">
      <c r="B55" s="812" t="s">
        <v>19</v>
      </c>
      <c r="C55" s="813" t="s">
        <v>133</v>
      </c>
      <c r="D55" s="814" t="s">
        <v>154</v>
      </c>
      <c r="E55" s="763"/>
    </row>
    <row r="56" spans="1:18" ht="31.5" x14ac:dyDescent="0.2">
      <c r="B56" s="812" t="s">
        <v>134</v>
      </c>
      <c r="C56" s="813" t="s">
        <v>133</v>
      </c>
      <c r="D56" s="814" t="s">
        <v>154</v>
      </c>
      <c r="E56" s="763"/>
    </row>
    <row r="57" spans="1:18" ht="47.25" x14ac:dyDescent="0.2">
      <c r="B57" s="812" t="s">
        <v>135</v>
      </c>
      <c r="C57" s="813" t="s">
        <v>136</v>
      </c>
      <c r="D57" s="814" t="s">
        <v>154</v>
      </c>
      <c r="E57" s="763"/>
    </row>
    <row r="58" spans="1:18" ht="31.5" x14ac:dyDescent="0.2">
      <c r="B58" s="812" t="s">
        <v>137</v>
      </c>
      <c r="C58" s="813" t="s">
        <v>138</v>
      </c>
      <c r="D58" s="814" t="s">
        <v>154</v>
      </c>
      <c r="E58" s="763"/>
    </row>
    <row r="59" spans="1:18" ht="31.5" x14ac:dyDescent="0.2">
      <c r="B59" s="812" t="s">
        <v>139</v>
      </c>
      <c r="C59" s="813" t="s">
        <v>140</v>
      </c>
      <c r="D59" s="814" t="s">
        <v>154</v>
      </c>
      <c r="E59" s="763"/>
    </row>
    <row r="60" spans="1:18" ht="47.25" x14ac:dyDescent="0.2">
      <c r="B60" s="812" t="s">
        <v>174</v>
      </c>
      <c r="C60" s="813">
        <v>0.28599999999999998</v>
      </c>
      <c r="D60" s="814" t="s">
        <v>154</v>
      </c>
      <c r="E60" s="763"/>
    </row>
    <row r="61" spans="1:18" ht="47.25" x14ac:dyDescent="0.2">
      <c r="B61" s="812" t="s">
        <v>175</v>
      </c>
      <c r="C61" s="813">
        <v>0.28599999999999998</v>
      </c>
      <c r="D61" s="814" t="s">
        <v>154</v>
      </c>
      <c r="E61" s="763"/>
    </row>
    <row r="62" spans="1:18" ht="47.25" x14ac:dyDescent="0.2">
      <c r="B62" s="812" t="s">
        <v>176</v>
      </c>
      <c r="C62" s="813">
        <v>0.5</v>
      </c>
      <c r="D62" s="814" t="s">
        <v>154</v>
      </c>
      <c r="E62" s="763"/>
    </row>
    <row r="63" spans="1:18" ht="47.25" x14ac:dyDescent="0.2">
      <c r="B63" s="812" t="s">
        <v>177</v>
      </c>
      <c r="C63" s="813">
        <v>0.28599999999999998</v>
      </c>
      <c r="D63" s="814" t="s">
        <v>154</v>
      </c>
      <c r="E63" s="763"/>
    </row>
    <row r="64" spans="1:18" ht="31.5" x14ac:dyDescent="0.2">
      <c r="B64" s="812" t="s">
        <v>141</v>
      </c>
      <c r="C64" s="813" t="s">
        <v>142</v>
      </c>
      <c r="D64" s="814" t="s">
        <v>154</v>
      </c>
      <c r="E64" s="763"/>
    </row>
    <row r="65" spans="2:12" ht="63" x14ac:dyDescent="0.2">
      <c r="B65" s="812" t="s">
        <v>186</v>
      </c>
      <c r="C65" s="813" t="s">
        <v>185</v>
      </c>
      <c r="D65" s="814" t="s">
        <v>154</v>
      </c>
      <c r="E65" s="763"/>
    </row>
    <row r="66" spans="2:12" ht="31.5" x14ac:dyDescent="0.2">
      <c r="B66" s="812" t="s">
        <v>143</v>
      </c>
      <c r="C66" s="1204"/>
      <c r="D66" s="1205"/>
      <c r="E66" s="763"/>
      <c r="G66" s="745"/>
      <c r="H66" s="1203"/>
    </row>
    <row r="67" spans="2:12" ht="31.5" x14ac:dyDescent="0.2">
      <c r="B67" s="815" t="s">
        <v>144</v>
      </c>
      <c r="C67" s="813" t="s">
        <v>183</v>
      </c>
      <c r="D67" s="814" t="s">
        <v>154</v>
      </c>
      <c r="E67" s="763"/>
      <c r="G67" s="745"/>
      <c r="H67" s="1203"/>
    </row>
    <row r="68" spans="2:12" ht="31.5" x14ac:dyDescent="0.2">
      <c r="B68" s="815" t="s">
        <v>145</v>
      </c>
      <c r="C68" s="813" t="s">
        <v>183</v>
      </c>
      <c r="D68" s="814" t="s">
        <v>154</v>
      </c>
      <c r="E68" s="763"/>
    </row>
    <row r="69" spans="2:12" ht="31.5" x14ac:dyDescent="0.2">
      <c r="B69" s="815" t="s">
        <v>146</v>
      </c>
      <c r="C69" s="813" t="s">
        <v>184</v>
      </c>
      <c r="D69" s="814" t="s">
        <v>154</v>
      </c>
      <c r="E69" s="763"/>
    </row>
    <row r="70" spans="2:12" ht="31.5" x14ac:dyDescent="0.2">
      <c r="B70" s="815" t="s">
        <v>147</v>
      </c>
      <c r="C70" s="813" t="s">
        <v>184</v>
      </c>
      <c r="D70" s="814" t="s">
        <v>154</v>
      </c>
      <c r="E70" s="763"/>
    </row>
    <row r="71" spans="2:12" x14ac:dyDescent="0.2">
      <c r="B71" s="763"/>
      <c r="C71" s="763"/>
      <c r="D71" s="816"/>
      <c r="E71" s="763"/>
    </row>
    <row r="72" spans="2:12" x14ac:dyDescent="0.2">
      <c r="B72" s="817" t="s">
        <v>26</v>
      </c>
      <c r="C72" s="818" t="s">
        <v>130</v>
      </c>
      <c r="D72" s="819"/>
      <c r="E72" s="820"/>
      <c r="F72" s="746"/>
      <c r="G72" s="746"/>
      <c r="H72" s="746"/>
    </row>
    <row r="73" spans="2:12" ht="128.25" customHeight="1" x14ac:dyDescent="0.2">
      <c r="B73" s="591" t="s">
        <v>78</v>
      </c>
      <c r="C73" s="1176" t="s">
        <v>16</v>
      </c>
      <c r="D73" s="1176"/>
      <c r="E73" s="1176"/>
      <c r="F73" s="747"/>
      <c r="G73" s="747"/>
      <c r="H73" s="747"/>
      <c r="I73" s="748"/>
      <c r="J73" s="748"/>
      <c r="K73" s="748"/>
      <c r="L73" s="748"/>
    </row>
    <row r="74" spans="2:12" ht="204" customHeight="1" x14ac:dyDescent="0.2">
      <c r="B74" s="591" t="s">
        <v>17</v>
      </c>
      <c r="C74" s="1186" t="s">
        <v>28</v>
      </c>
      <c r="D74" s="1186"/>
      <c r="E74" s="1186"/>
      <c r="F74" s="746"/>
      <c r="G74" s="746"/>
      <c r="H74" s="746"/>
    </row>
    <row r="75" spans="2:12" ht="63.75" customHeight="1" x14ac:dyDescent="0.2">
      <c r="B75" s="821" t="s">
        <v>21</v>
      </c>
      <c r="C75" s="1176" t="s">
        <v>29</v>
      </c>
      <c r="D75" s="1176"/>
      <c r="E75" s="1176"/>
    </row>
    <row r="76" spans="2:12" x14ac:dyDescent="0.2">
      <c r="B76" s="584"/>
    </row>
    <row r="77" spans="2:12" x14ac:dyDescent="0.2">
      <c r="B77" s="749"/>
      <c r="C77" s="633"/>
    </row>
    <row r="78" spans="2:12" x14ac:dyDescent="0.2">
      <c r="B78" s="749"/>
      <c r="C78" s="633"/>
    </row>
    <row r="79" spans="2:12" x14ac:dyDescent="0.2">
      <c r="B79" s="749"/>
      <c r="C79" s="633"/>
    </row>
    <row r="89" ht="46.5" customHeight="1" x14ac:dyDescent="0.2"/>
  </sheetData>
  <sheetProtection password="E460" sheet="1"/>
  <mergeCells count="25">
    <mergeCell ref="L47:M47"/>
    <mergeCell ref="C37:E37"/>
    <mergeCell ref="F24:I24"/>
    <mergeCell ref="F37:I37"/>
    <mergeCell ref="H66:H67"/>
    <mergeCell ref="C66:D66"/>
    <mergeCell ref="L46:M46"/>
    <mergeCell ref="L50:N50"/>
    <mergeCell ref="K37:K38"/>
    <mergeCell ref="J10:J11"/>
    <mergeCell ref="J37:J38"/>
    <mergeCell ref="A8:A20"/>
    <mergeCell ref="C9:K9"/>
    <mergeCell ref="A36:A49"/>
    <mergeCell ref="A23:A35"/>
    <mergeCell ref="K10:K11"/>
    <mergeCell ref="J24:J25"/>
    <mergeCell ref="K24:K25"/>
    <mergeCell ref="C10:E10"/>
    <mergeCell ref="C75:E75"/>
    <mergeCell ref="B51:D51"/>
    <mergeCell ref="F10:I10"/>
    <mergeCell ref="C24:E24"/>
    <mergeCell ref="C74:E74"/>
    <mergeCell ref="C73:E73"/>
  </mergeCells>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election activeCell="H27" sqref="H27"/>
    </sheetView>
  </sheetViews>
  <sheetFormatPr defaultRowHeight="12" x14ac:dyDescent="0.2"/>
  <cols>
    <col min="1" max="1" width="24.140625" style="12" customWidth="1"/>
    <col min="2" max="2" width="10.140625" style="13" customWidth="1"/>
    <col min="3" max="3" width="9.42578125" style="13" customWidth="1"/>
    <col min="4" max="4" width="10.5703125" style="13" customWidth="1"/>
    <col min="5" max="7" width="10" style="13" bestFit="1" customWidth="1"/>
    <col min="8" max="8" width="12.5703125" style="12" bestFit="1" customWidth="1"/>
    <col min="9" max="12" width="9.140625" style="324" hidden="1" customWidth="1"/>
    <col min="13" max="16384" width="9.140625" style="12"/>
  </cols>
  <sheetData>
    <row r="1" spans="1:12" ht="12.75" x14ac:dyDescent="0.2">
      <c r="A1" s="5" t="s">
        <v>199</v>
      </c>
    </row>
    <row r="2" spans="1:12" x14ac:dyDescent="0.2">
      <c r="A2" s="15" t="s">
        <v>23</v>
      </c>
    </row>
    <row r="3" spans="1:12" x14ac:dyDescent="0.2">
      <c r="A3" s="12" t="s">
        <v>200</v>
      </c>
    </row>
    <row r="4" spans="1:12" x14ac:dyDescent="0.2">
      <c r="A4" s="12" t="s">
        <v>201</v>
      </c>
    </row>
    <row r="7" spans="1:12" x14ac:dyDescent="0.2">
      <c r="A7" s="675" t="s">
        <v>202</v>
      </c>
      <c r="B7" s="822"/>
      <c r="C7" s="822"/>
      <c r="D7" s="822"/>
      <c r="E7" s="822"/>
      <c r="F7" s="822"/>
      <c r="G7" s="822"/>
      <c r="H7" s="677"/>
    </row>
    <row r="8" spans="1:12" x14ac:dyDescent="0.2">
      <c r="A8" s="674"/>
      <c r="B8" s="1214" t="s">
        <v>51</v>
      </c>
      <c r="C8" s="1214"/>
      <c r="D8" s="1214"/>
      <c r="E8" s="1214"/>
      <c r="F8" s="1214"/>
      <c r="G8" s="1214"/>
      <c r="H8" s="1214"/>
    </row>
    <row r="9" spans="1:12" ht="12.75" customHeight="1" x14ac:dyDescent="0.2">
      <c r="A9" s="823"/>
      <c r="B9" s="1215" t="s">
        <v>27</v>
      </c>
      <c r="C9" s="1216"/>
      <c r="D9" s="1217" t="s">
        <v>81</v>
      </c>
      <c r="E9" s="1217"/>
      <c r="F9" s="1217"/>
      <c r="G9" s="1218"/>
      <c r="H9" s="1219" t="str">
        <f>'3.Input- Contraceptive forecast'!J10:J10</f>
        <v>Commerical</v>
      </c>
      <c r="J9" s="325"/>
    </row>
    <row r="10" spans="1:12" s="14" customFormat="1" ht="32.25" customHeight="1" x14ac:dyDescent="0.2">
      <c r="A10" s="751" t="s">
        <v>90</v>
      </c>
      <c r="B10" s="825" t="str">
        <f>'3.Input- Contraceptive forecast'!C11</f>
        <v>MOH</v>
      </c>
      <c r="C10" s="825">
        <f>'3.Input- Contraceptive forecast'!D11</f>
        <v>0</v>
      </c>
      <c r="D10" s="825">
        <f>'3.Input- Contraceptive forecast'!F11</f>
        <v>0</v>
      </c>
      <c r="E10" s="824">
        <f>'3.Input- Contraceptive forecast'!G11</f>
        <v>0</v>
      </c>
      <c r="F10" s="824" t="str">
        <f>'3.Input- Contraceptive forecast'!H11</f>
        <v>Social Marketing</v>
      </c>
      <c r="G10" s="824">
        <f>'3.Input- Contraceptive forecast'!I11</f>
        <v>0</v>
      </c>
      <c r="H10" s="1220"/>
      <c r="I10" s="326"/>
      <c r="J10" s="326"/>
      <c r="K10" s="326"/>
      <c r="L10" s="326"/>
    </row>
    <row r="11" spans="1:12" x14ac:dyDescent="0.2">
      <c r="A11" s="1209" t="s">
        <v>45</v>
      </c>
      <c r="B11" s="1211"/>
      <c r="C11" s="1211"/>
      <c r="D11" s="1211"/>
      <c r="E11" s="1211"/>
      <c r="F11" s="1211"/>
      <c r="G11" s="1211"/>
      <c r="H11" s="1211"/>
    </row>
    <row r="12" spans="1:12" x14ac:dyDescent="0.2">
      <c r="A12" s="826" t="s">
        <v>36</v>
      </c>
      <c r="B12" s="827"/>
      <c r="C12" s="827"/>
      <c r="D12" s="827"/>
      <c r="E12" s="828"/>
      <c r="F12" s="827"/>
      <c r="G12" s="827"/>
      <c r="H12" s="827"/>
    </row>
    <row r="13" spans="1:12" x14ac:dyDescent="0.2">
      <c r="A13" s="499"/>
      <c r="B13" s="500"/>
      <c r="C13" s="501"/>
      <c r="D13" s="502"/>
      <c r="E13" s="502"/>
      <c r="F13" s="502"/>
      <c r="G13" s="500"/>
      <c r="H13" s="500"/>
    </row>
    <row r="14" spans="1:12" x14ac:dyDescent="0.2">
      <c r="A14" s="499"/>
      <c r="B14" s="500"/>
      <c r="C14" s="501"/>
      <c r="D14" s="501"/>
      <c r="E14" s="502"/>
      <c r="F14" s="502"/>
      <c r="G14" s="500"/>
      <c r="H14" s="500"/>
    </row>
    <row r="15" spans="1:12" x14ac:dyDescent="0.2">
      <c r="A15" s="499"/>
      <c r="B15" s="500"/>
      <c r="C15" s="501"/>
      <c r="D15" s="501"/>
      <c r="E15" s="502"/>
      <c r="F15" s="502"/>
      <c r="G15" s="500"/>
      <c r="H15" s="500"/>
    </row>
    <row r="16" spans="1:12" x14ac:dyDescent="0.2">
      <c r="A16" s="499"/>
      <c r="B16" s="500"/>
      <c r="C16" s="501"/>
      <c r="D16" s="501"/>
      <c r="E16" s="502"/>
      <c r="F16" s="502"/>
      <c r="G16" s="500"/>
      <c r="H16" s="500"/>
    </row>
    <row r="17" spans="1:12" x14ac:dyDescent="0.2">
      <c r="A17" s="829" t="s">
        <v>52</v>
      </c>
      <c r="B17" s="830">
        <f>SUMIF(B13:B16,"&gt;0")/MAX(COUNTIF(B13:B16,"&gt;0"),1)</f>
        <v>0</v>
      </c>
      <c r="C17" s="830">
        <f t="shared" ref="C17:H17" si="0">SUMIF(C13:C16,"&gt;0")/MAX(COUNTIF(C13:C16,"&gt;0"),1)</f>
        <v>0</v>
      </c>
      <c r="D17" s="830">
        <f t="shared" si="0"/>
        <v>0</v>
      </c>
      <c r="E17" s="830">
        <f t="shared" si="0"/>
        <v>0</v>
      </c>
      <c r="F17" s="830">
        <f t="shared" si="0"/>
        <v>0</v>
      </c>
      <c r="G17" s="830">
        <f t="shared" si="0"/>
        <v>0</v>
      </c>
      <c r="H17" s="830">
        <f t="shared" si="0"/>
        <v>0</v>
      </c>
    </row>
    <row r="18" spans="1:12" x14ac:dyDescent="0.2">
      <c r="A18" s="826" t="s">
        <v>35</v>
      </c>
      <c r="B18" s="830"/>
      <c r="C18" s="830"/>
      <c r="D18" s="830"/>
      <c r="E18" s="830"/>
      <c r="F18" s="830"/>
      <c r="G18" s="830"/>
      <c r="H18" s="830"/>
    </row>
    <row r="19" spans="1:12" x14ac:dyDescent="0.2">
      <c r="A19" s="499"/>
      <c r="B19" s="500"/>
      <c r="C19" s="501"/>
      <c r="D19" s="501"/>
      <c r="E19" s="502"/>
      <c r="F19" s="502"/>
      <c r="G19" s="500"/>
      <c r="H19" s="500"/>
    </row>
    <row r="20" spans="1:12" x14ac:dyDescent="0.2">
      <c r="A20" s="499"/>
      <c r="B20" s="500"/>
      <c r="C20" s="501"/>
      <c r="D20" s="501"/>
      <c r="E20" s="502"/>
      <c r="F20" s="502"/>
      <c r="G20" s="500"/>
      <c r="H20" s="500"/>
      <c r="I20" s="12"/>
      <c r="J20" s="12" t="s">
        <v>161</v>
      </c>
      <c r="K20" s="12" t="s">
        <v>162</v>
      </c>
      <c r="L20" s="12" t="s">
        <v>187</v>
      </c>
    </row>
    <row r="21" spans="1:12" x14ac:dyDescent="0.2">
      <c r="A21" s="503"/>
      <c r="B21" s="504"/>
      <c r="C21" s="504"/>
      <c r="D21" s="504"/>
      <c r="E21" s="504"/>
      <c r="F21" s="505"/>
      <c r="G21" s="504"/>
      <c r="H21" s="504"/>
      <c r="I21" s="12"/>
      <c r="J21" s="12"/>
      <c r="K21" s="12"/>
      <c r="L21" s="12"/>
    </row>
    <row r="22" spans="1:12" x14ac:dyDescent="0.2">
      <c r="A22" s="506"/>
      <c r="B22" s="504"/>
      <c r="C22" s="504"/>
      <c r="D22" s="504"/>
      <c r="E22" s="504"/>
      <c r="F22" s="505"/>
      <c r="G22" s="504"/>
      <c r="H22" s="504"/>
      <c r="I22" s="12"/>
      <c r="J22" s="12"/>
      <c r="K22" s="12"/>
      <c r="L22" s="12"/>
    </row>
    <row r="23" spans="1:12" x14ac:dyDescent="0.2">
      <c r="A23" s="829" t="s">
        <v>52</v>
      </c>
      <c r="B23" s="830">
        <f t="shared" ref="B23:H23" si="1">SUMIF(B19:B22,"&gt;0")/MAX(COUNTIF(B19:B22,"&gt;0"),1)</f>
        <v>0</v>
      </c>
      <c r="C23" s="830">
        <f t="shared" si="1"/>
        <v>0</v>
      </c>
      <c r="D23" s="830">
        <f t="shared" si="1"/>
        <v>0</v>
      </c>
      <c r="E23" s="830">
        <f t="shared" si="1"/>
        <v>0</v>
      </c>
      <c r="F23" s="830">
        <f t="shared" si="1"/>
        <v>0</v>
      </c>
      <c r="G23" s="830">
        <f t="shared" si="1"/>
        <v>0</v>
      </c>
      <c r="H23" s="830">
        <f t="shared" si="1"/>
        <v>0</v>
      </c>
      <c r="I23" s="12" t="s">
        <v>61</v>
      </c>
      <c r="J23" s="413">
        <f>SUMIF(B24:C24,"&gt;0")/MAX(COUNTIF(B24:C24,"&gt;0"),1)</f>
        <v>0</v>
      </c>
      <c r="K23" s="413">
        <f>SUMIF(D24:G24,"&gt;0")/MAX(COUNTIF(D24:G24,"&gt;0"),1)</f>
        <v>0</v>
      </c>
      <c r="L23" s="12">
        <f>SUM(H17,H23)/COUNT(H17,H23)</f>
        <v>0</v>
      </c>
    </row>
    <row r="24" spans="1:12" x14ac:dyDescent="0.2">
      <c r="A24" s="829" t="s">
        <v>63</v>
      </c>
      <c r="B24" s="831">
        <f t="shared" ref="B24:H24" si="2">+(B17+B23)/IF(AND(B17&gt;0,B23&gt;0),2,1)</f>
        <v>0</v>
      </c>
      <c r="C24" s="831">
        <f t="shared" si="2"/>
        <v>0</v>
      </c>
      <c r="D24" s="831">
        <f t="shared" si="2"/>
        <v>0</v>
      </c>
      <c r="E24" s="831">
        <f t="shared" si="2"/>
        <v>0</v>
      </c>
      <c r="F24" s="831">
        <f t="shared" si="2"/>
        <v>0</v>
      </c>
      <c r="G24" s="831">
        <f t="shared" si="2"/>
        <v>0</v>
      </c>
      <c r="H24" s="831">
        <f t="shared" si="2"/>
        <v>0</v>
      </c>
      <c r="I24" s="12"/>
      <c r="J24" s="413"/>
      <c r="K24" s="12"/>
      <c r="L24" s="12"/>
    </row>
    <row r="25" spans="1:12" x14ac:dyDescent="0.2">
      <c r="A25" s="1209" t="s">
        <v>7</v>
      </c>
      <c r="B25" s="1211"/>
      <c r="C25" s="1211"/>
      <c r="D25" s="1211"/>
      <c r="E25" s="1211"/>
      <c r="F25" s="1211"/>
      <c r="G25" s="1211"/>
      <c r="H25" s="1211"/>
      <c r="I25" s="12"/>
      <c r="J25" s="12"/>
      <c r="K25" s="12"/>
      <c r="L25" s="12"/>
    </row>
    <row r="26" spans="1:12" x14ac:dyDescent="0.2">
      <c r="A26" s="499"/>
      <c r="B26" s="500"/>
      <c r="C26" s="501"/>
      <c r="D26" s="501"/>
      <c r="E26" s="502"/>
      <c r="F26" s="502"/>
      <c r="G26" s="500"/>
      <c r="H26" s="500"/>
      <c r="I26" s="12"/>
      <c r="J26" s="12"/>
      <c r="K26" s="12"/>
      <c r="L26" s="12"/>
    </row>
    <row r="27" spans="1:12" x14ac:dyDescent="0.2">
      <c r="A27" s="499"/>
      <c r="B27" s="504"/>
      <c r="C27" s="507"/>
      <c r="D27" s="507"/>
      <c r="E27" s="505"/>
      <c r="F27" s="505"/>
      <c r="G27" s="504"/>
      <c r="H27" s="504"/>
      <c r="I27" s="12"/>
      <c r="J27" s="12"/>
      <c r="K27" s="12"/>
      <c r="L27" s="12"/>
    </row>
    <row r="28" spans="1:12" x14ac:dyDescent="0.2">
      <c r="A28" s="51"/>
      <c r="B28" s="75"/>
      <c r="C28" s="76"/>
      <c r="D28" s="76"/>
      <c r="E28" s="77"/>
      <c r="F28" s="77"/>
      <c r="G28" s="75"/>
      <c r="H28" s="75"/>
      <c r="I28" s="12"/>
      <c r="J28" s="12"/>
      <c r="K28" s="12"/>
      <c r="L28" s="12"/>
    </row>
    <row r="29" spans="1:12" x14ac:dyDescent="0.2">
      <c r="A29" s="829" t="s">
        <v>52</v>
      </c>
      <c r="B29" s="830">
        <f t="shared" ref="B29:H29" si="3">SUMIF(B26:B28,"&gt;0")/MAX(COUNTIF(B26:B28,"&gt;0"),1)</f>
        <v>0</v>
      </c>
      <c r="C29" s="830">
        <f t="shared" si="3"/>
        <v>0</v>
      </c>
      <c r="D29" s="830">
        <f t="shared" si="3"/>
        <v>0</v>
      </c>
      <c r="E29" s="830">
        <f t="shared" si="3"/>
        <v>0</v>
      </c>
      <c r="F29" s="830">
        <f t="shared" si="3"/>
        <v>0</v>
      </c>
      <c r="G29" s="830">
        <f t="shared" si="3"/>
        <v>0</v>
      </c>
      <c r="H29" s="830">
        <f t="shared" si="3"/>
        <v>0</v>
      </c>
      <c r="I29" s="12" t="s">
        <v>163</v>
      </c>
      <c r="J29" s="413">
        <f>SUMIF(B29:C29,"&gt;0")/MAX(COUNTIF(B29:C29,"&gt;0"),1)</f>
        <v>0</v>
      </c>
      <c r="K29" s="413">
        <f>SUMIF(D29:G29,"&gt;0")/MAX(COUNTIF(D29:G29,"&gt;0"),1)</f>
        <v>0</v>
      </c>
      <c r="L29" s="12"/>
    </row>
    <row r="30" spans="1:12" ht="13.5" customHeight="1" x14ac:dyDescent="0.2">
      <c r="A30" s="1212" t="s">
        <v>34</v>
      </c>
      <c r="B30" s="1213"/>
      <c r="C30" s="1213"/>
      <c r="D30" s="1213"/>
      <c r="E30" s="1213"/>
      <c r="F30" s="1213"/>
      <c r="G30" s="1213"/>
      <c r="H30" s="1213"/>
      <c r="I30" s="12"/>
      <c r="J30" s="12"/>
      <c r="K30" s="12"/>
      <c r="L30" s="12"/>
    </row>
    <row r="31" spans="1:12" x14ac:dyDescent="0.2">
      <c r="A31" s="509"/>
      <c r="B31" s="500"/>
      <c r="C31" s="501"/>
      <c r="D31" s="501"/>
      <c r="E31" s="502"/>
      <c r="F31" s="502"/>
      <c r="G31" s="500"/>
      <c r="H31" s="500"/>
      <c r="I31" s="12"/>
      <c r="J31" s="12"/>
      <c r="K31" s="12"/>
      <c r="L31" s="12"/>
    </row>
    <row r="32" spans="1:12" x14ac:dyDescent="0.2">
      <c r="A32" s="593"/>
      <c r="B32" s="500"/>
      <c r="C32" s="501"/>
      <c r="D32" s="501"/>
      <c r="E32" s="502"/>
      <c r="F32" s="502"/>
      <c r="G32" s="500"/>
      <c r="H32" s="500"/>
      <c r="I32" s="12"/>
      <c r="J32" s="12"/>
      <c r="K32" s="12"/>
      <c r="L32" s="12"/>
    </row>
    <row r="33" spans="1:12" x14ac:dyDescent="0.2">
      <c r="A33" s="499"/>
      <c r="B33" s="504"/>
      <c r="C33" s="507"/>
      <c r="D33" s="507"/>
      <c r="E33" s="505"/>
      <c r="F33" s="505"/>
      <c r="G33" s="504"/>
      <c r="H33" s="504"/>
      <c r="I33" s="12"/>
      <c r="J33" s="12"/>
      <c r="K33" s="12"/>
      <c r="L33" s="12"/>
    </row>
    <row r="34" spans="1:12" x14ac:dyDescent="0.2">
      <c r="A34" s="499"/>
      <c r="B34" s="504"/>
      <c r="C34" s="507"/>
      <c r="D34" s="507"/>
      <c r="E34" s="505"/>
      <c r="F34" s="505"/>
      <c r="G34" s="504"/>
      <c r="H34" s="504"/>
      <c r="I34" s="12"/>
      <c r="J34" s="12"/>
      <c r="K34" s="12"/>
      <c r="L34" s="12"/>
    </row>
    <row r="35" spans="1:12" x14ac:dyDescent="0.2">
      <c r="A35" s="499"/>
      <c r="B35" s="504"/>
      <c r="C35" s="507"/>
      <c r="D35" s="507"/>
      <c r="E35" s="505"/>
      <c r="F35" s="505"/>
      <c r="G35" s="504"/>
      <c r="H35" s="504"/>
      <c r="I35" s="12"/>
      <c r="J35" s="12"/>
      <c r="K35" s="12"/>
      <c r="L35" s="12"/>
    </row>
    <row r="36" spans="1:12" x14ac:dyDescent="0.2">
      <c r="A36" s="829" t="s">
        <v>52</v>
      </c>
      <c r="B36" s="830">
        <f>SUMIF(B31:B35,"&gt;0")/MAX(COUNTIF(B31:B35,"&gt;0"), 1)</f>
        <v>0</v>
      </c>
      <c r="C36" s="830">
        <f t="shared" ref="C36:H36" si="4">SUMIF(C31:C35,"&gt;0")/MAX(COUNTIF(C31:C35,"&gt;0"), 1)</f>
        <v>0</v>
      </c>
      <c r="D36" s="830">
        <f t="shared" si="4"/>
        <v>0</v>
      </c>
      <c r="E36" s="830">
        <f t="shared" si="4"/>
        <v>0</v>
      </c>
      <c r="F36" s="830">
        <f t="shared" si="4"/>
        <v>0</v>
      </c>
      <c r="G36" s="830">
        <f t="shared" si="4"/>
        <v>0</v>
      </c>
      <c r="H36" s="830">
        <f t="shared" si="4"/>
        <v>0</v>
      </c>
      <c r="I36" s="12" t="s">
        <v>164</v>
      </c>
      <c r="J36" s="413">
        <f>SUMIF(B36:C36,"&gt;0")/MAX(COUNTIF(B36:C36,"&gt;0"),1)</f>
        <v>0</v>
      </c>
      <c r="K36" s="413">
        <f>SUMIF(D36:G36,"&gt;0")/MAX(COUNTIF(D36:G36,"&gt;0"),1)</f>
        <v>0</v>
      </c>
      <c r="L36" s="12"/>
    </row>
    <row r="37" spans="1:12" x14ac:dyDescent="0.2">
      <c r="A37" s="1209" t="s">
        <v>46</v>
      </c>
      <c r="B37" s="1211"/>
      <c r="C37" s="1211"/>
      <c r="D37" s="1211"/>
      <c r="E37" s="1211"/>
      <c r="F37" s="1211"/>
      <c r="G37" s="1211"/>
      <c r="H37" s="1211"/>
      <c r="I37" s="12"/>
      <c r="J37" s="12"/>
      <c r="K37" s="12"/>
      <c r="L37" s="12"/>
    </row>
    <row r="38" spans="1:12" x14ac:dyDescent="0.2">
      <c r="A38" s="500"/>
      <c r="B38" s="508"/>
      <c r="C38" s="507"/>
      <c r="D38" s="507"/>
      <c r="E38" s="505"/>
      <c r="F38" s="505"/>
      <c r="G38" s="504"/>
      <c r="H38" s="504"/>
      <c r="I38" s="12"/>
      <c r="J38" s="12"/>
      <c r="K38" s="12"/>
      <c r="L38" s="12"/>
    </row>
    <row r="39" spans="1:12" x14ac:dyDescent="0.2">
      <c r="A39" s="592"/>
      <c r="B39" s="508"/>
      <c r="C39" s="507"/>
      <c r="D39" s="507"/>
      <c r="E39" s="505"/>
      <c r="F39" s="505"/>
      <c r="G39" s="504"/>
      <c r="H39" s="504"/>
      <c r="I39" s="12"/>
      <c r="J39" s="12"/>
      <c r="K39" s="12"/>
      <c r="L39" s="12"/>
    </row>
    <row r="40" spans="1:12" x14ac:dyDescent="0.2">
      <c r="A40" s="829" t="s">
        <v>52</v>
      </c>
      <c r="B40" s="832">
        <f t="shared" ref="B40:H40" si="5">SUMIF(B38:B39,"&gt;0")/MAX(COUNTIF(B38:B39,"&gt;0"),1)</f>
        <v>0</v>
      </c>
      <c r="C40" s="832">
        <f t="shared" si="5"/>
        <v>0</v>
      </c>
      <c r="D40" s="832">
        <f t="shared" si="5"/>
        <v>0</v>
      </c>
      <c r="E40" s="832">
        <f t="shared" si="5"/>
        <v>0</v>
      </c>
      <c r="F40" s="832">
        <f t="shared" si="5"/>
        <v>0</v>
      </c>
      <c r="G40" s="832">
        <f t="shared" si="5"/>
        <v>0</v>
      </c>
      <c r="H40" s="832">
        <f t="shared" si="5"/>
        <v>0</v>
      </c>
      <c r="I40" s="12" t="s">
        <v>165</v>
      </c>
      <c r="J40" s="413">
        <f>SUMIF(B40:C40,"&gt;0")/MAX(COUNTIF(B40:C40,"&gt;0"),1)</f>
        <v>0</v>
      </c>
      <c r="K40" s="413">
        <f>SUMIF(D40:G40,"&gt;0")/MAX(COUNTIF(D40:G40,"&gt;0"),1)</f>
        <v>0</v>
      </c>
      <c r="L40" s="12"/>
    </row>
    <row r="41" spans="1:12" x14ac:dyDescent="0.2">
      <c r="A41" s="1209" t="s">
        <v>6</v>
      </c>
      <c r="B41" s="1211"/>
      <c r="C41" s="1211"/>
      <c r="D41" s="1211"/>
      <c r="E41" s="1211"/>
      <c r="F41" s="1211"/>
      <c r="G41" s="1211"/>
      <c r="H41" s="1211"/>
      <c r="I41" s="12"/>
      <c r="J41" s="12"/>
      <c r="K41" s="12"/>
      <c r="L41" s="12"/>
    </row>
    <row r="42" spans="1:12" x14ac:dyDescent="0.2">
      <c r="A42" s="499"/>
      <c r="B42" s="509"/>
      <c r="C42" s="501"/>
      <c r="D42" s="501"/>
      <c r="E42" s="502"/>
      <c r="F42" s="502"/>
      <c r="G42" s="500"/>
      <c r="H42" s="500"/>
      <c r="I42" s="12"/>
      <c r="J42" s="12"/>
      <c r="K42" s="12"/>
      <c r="L42" s="12"/>
    </row>
    <row r="43" spans="1:12" x14ac:dyDescent="0.2">
      <c r="A43" s="499"/>
      <c r="B43" s="509"/>
      <c r="C43" s="501"/>
      <c r="D43" s="501"/>
      <c r="E43" s="502"/>
      <c r="F43" s="502"/>
      <c r="G43" s="500"/>
      <c r="H43" s="500"/>
      <c r="I43" s="12"/>
      <c r="J43" s="12"/>
      <c r="K43" s="12"/>
      <c r="L43" s="12"/>
    </row>
    <row r="44" spans="1:12" x14ac:dyDescent="0.2">
      <c r="A44" s="506"/>
      <c r="B44" s="508"/>
      <c r="C44" s="507"/>
      <c r="D44" s="507"/>
      <c r="E44" s="505"/>
      <c r="F44" s="505"/>
      <c r="G44" s="504"/>
      <c r="H44" s="504"/>
      <c r="I44" s="12"/>
      <c r="J44" s="12"/>
      <c r="K44" s="12"/>
      <c r="L44" s="12"/>
    </row>
    <row r="45" spans="1:12" x14ac:dyDescent="0.2">
      <c r="A45" s="499"/>
      <c r="B45" s="508"/>
      <c r="C45" s="507"/>
      <c r="D45" s="507"/>
      <c r="E45" s="505"/>
      <c r="F45" s="505"/>
      <c r="G45" s="504"/>
      <c r="H45" s="504"/>
      <c r="I45" s="12"/>
      <c r="J45" s="12"/>
      <c r="K45" s="12"/>
      <c r="L45" s="12"/>
    </row>
    <row r="46" spans="1:12" x14ac:dyDescent="0.2">
      <c r="A46" s="829" t="s">
        <v>52</v>
      </c>
      <c r="B46" s="832">
        <f>SUMIF(B42:B45,"&gt;0")/MAX(COUNTIF(B42:B45,"&gt;0"),1)</f>
        <v>0</v>
      </c>
      <c r="C46" s="832">
        <f t="shared" ref="C46:H46" si="6">SUMIF(C42:C44,"&gt;0")/MAX(COUNTIF(C42:C44,"&gt;0"),1)</f>
        <v>0</v>
      </c>
      <c r="D46" s="832">
        <f t="shared" si="6"/>
        <v>0</v>
      </c>
      <c r="E46" s="832">
        <f t="shared" si="6"/>
        <v>0</v>
      </c>
      <c r="F46" s="832">
        <f t="shared" si="6"/>
        <v>0</v>
      </c>
      <c r="G46" s="832">
        <f t="shared" si="6"/>
        <v>0</v>
      </c>
      <c r="H46" s="832">
        <f t="shared" si="6"/>
        <v>0</v>
      </c>
      <c r="I46" s="12" t="s">
        <v>166</v>
      </c>
      <c r="J46" s="413">
        <f>SUMIF(B46:C46,"&gt;0")/MAX(COUNTIF(B46:C46,"&gt;0"),1)</f>
        <v>0</v>
      </c>
      <c r="K46" s="413">
        <f>SUMIF(D46:G46,"&gt;0")/MAX(COUNTIF(D46:G46,"&gt;0"),1)</f>
        <v>0</v>
      </c>
      <c r="L46" s="12"/>
    </row>
    <row r="47" spans="1:12" x14ac:dyDescent="0.2">
      <c r="A47" s="1209" t="s">
        <v>3</v>
      </c>
      <c r="B47" s="1211"/>
      <c r="C47" s="1211"/>
      <c r="D47" s="1211"/>
      <c r="E47" s="1211"/>
      <c r="F47" s="1211"/>
      <c r="G47" s="1211"/>
      <c r="H47" s="1211"/>
      <c r="I47" s="12"/>
      <c r="J47" s="12"/>
      <c r="K47" s="12"/>
      <c r="L47" s="12"/>
    </row>
    <row r="48" spans="1:12" x14ac:dyDescent="0.2">
      <c r="A48" s="499"/>
      <c r="B48" s="500"/>
      <c r="C48" s="501"/>
      <c r="D48" s="501"/>
      <c r="E48" s="502"/>
      <c r="F48" s="509"/>
      <c r="G48" s="500"/>
      <c r="H48" s="500"/>
      <c r="I48" s="12"/>
      <c r="J48" s="12"/>
      <c r="K48" s="12"/>
      <c r="L48" s="12"/>
    </row>
    <row r="49" spans="1:12" x14ac:dyDescent="0.2">
      <c r="A49" s="499"/>
      <c r="B49" s="510"/>
      <c r="C49" s="507"/>
      <c r="D49" s="507"/>
      <c r="E49" s="505"/>
      <c r="F49" s="505"/>
      <c r="G49" s="504"/>
      <c r="H49" s="504"/>
      <c r="I49" s="12"/>
      <c r="J49" s="12"/>
      <c r="K49" s="12"/>
      <c r="L49" s="12"/>
    </row>
    <row r="50" spans="1:12" x14ac:dyDescent="0.2">
      <c r="A50" s="499"/>
      <c r="B50" s="510"/>
      <c r="C50" s="507"/>
      <c r="D50" s="507"/>
      <c r="E50" s="505"/>
      <c r="F50" s="505"/>
      <c r="G50" s="504"/>
      <c r="H50" s="504"/>
      <c r="I50" s="12"/>
      <c r="J50" s="12"/>
      <c r="K50" s="12"/>
      <c r="L50" s="12"/>
    </row>
    <row r="51" spans="1:12" x14ac:dyDescent="0.2">
      <c r="A51" s="829" t="s">
        <v>52</v>
      </c>
      <c r="B51" s="833">
        <f>SUMIF(B48:B50,"&gt;0")/MAX(COUNTIF(B48:B50,"&gt;0"), 1)</f>
        <v>0</v>
      </c>
      <c r="C51" s="833">
        <f t="shared" ref="C51:H51" si="7">SUMIF(C48:C50,"&gt;0")/MAX(COUNTIF(C48:C50,"&gt;0"), 1)</f>
        <v>0</v>
      </c>
      <c r="D51" s="833">
        <f t="shared" si="7"/>
        <v>0</v>
      </c>
      <c r="E51" s="833">
        <f t="shared" si="7"/>
        <v>0</v>
      </c>
      <c r="F51" s="833">
        <f t="shared" si="7"/>
        <v>0</v>
      </c>
      <c r="G51" s="833">
        <f t="shared" si="7"/>
        <v>0</v>
      </c>
      <c r="H51" s="833">
        <f t="shared" si="7"/>
        <v>0</v>
      </c>
      <c r="I51" s="12" t="s">
        <v>3</v>
      </c>
      <c r="J51" s="413">
        <f>SUMIF(B51:C51,"&gt;0")/MAX(COUNTIF(B51:C51,"&gt;0"),1)</f>
        <v>0</v>
      </c>
      <c r="K51" s="413">
        <f>SUMIF(D51:G51,"&gt;0")/MAX(COUNTIF(D51:G51,"&gt;0"),1)</f>
        <v>0</v>
      </c>
      <c r="L51" s="12"/>
    </row>
    <row r="52" spans="1:12" x14ac:dyDescent="0.2">
      <c r="A52" s="1209" t="s">
        <v>157</v>
      </c>
      <c r="B52" s="1210"/>
      <c r="C52" s="1210"/>
      <c r="D52" s="1210"/>
      <c r="E52" s="1210"/>
      <c r="F52" s="1210"/>
      <c r="G52" s="1210"/>
      <c r="H52" s="1210"/>
      <c r="I52" s="12"/>
      <c r="J52" s="12"/>
      <c r="K52" s="12"/>
      <c r="L52" s="12"/>
    </row>
    <row r="53" spans="1:12" x14ac:dyDescent="0.2">
      <c r="A53" s="500"/>
      <c r="B53" s="502"/>
      <c r="C53" s="502"/>
      <c r="D53" s="502"/>
      <c r="E53" s="502"/>
      <c r="F53" s="500"/>
      <c r="G53" s="500"/>
      <c r="H53" s="500"/>
      <c r="L53" s="12"/>
    </row>
    <row r="54" spans="1:12" x14ac:dyDescent="0.2">
      <c r="A54" s="499"/>
      <c r="B54" s="500"/>
      <c r="C54" s="501"/>
      <c r="D54" s="501"/>
      <c r="E54" s="502"/>
      <c r="F54" s="509"/>
      <c r="G54" s="500"/>
      <c r="H54" s="500"/>
    </row>
    <row r="55" spans="1:12" x14ac:dyDescent="0.2">
      <c r="A55" s="499"/>
      <c r="B55" s="500"/>
      <c r="C55" s="501"/>
      <c r="D55" s="501"/>
      <c r="E55" s="502"/>
      <c r="F55" s="509"/>
      <c r="G55" s="500"/>
      <c r="H55" s="500"/>
    </row>
    <row r="56" spans="1:12" x14ac:dyDescent="0.2">
      <c r="A56" s="499"/>
      <c r="B56" s="500"/>
      <c r="C56" s="501"/>
      <c r="D56" s="501"/>
      <c r="E56" s="502"/>
      <c r="F56" s="509"/>
      <c r="G56" s="500"/>
      <c r="H56" s="500"/>
    </row>
    <row r="57" spans="1:12" x14ac:dyDescent="0.2">
      <c r="A57" s="829" t="s">
        <v>52</v>
      </c>
      <c r="B57" s="833">
        <f>SUMIF(B53:B56,"&gt;0")/MAX(COUNTIF(B53:B56,"&gt;0"), 1)</f>
        <v>0</v>
      </c>
      <c r="C57" s="833">
        <f t="shared" ref="C57:H57" si="8">SUMIF(C53:C56,"&gt;0")/MAX(COUNTIF(C53:C56,"&gt;0"), 1)</f>
        <v>0</v>
      </c>
      <c r="D57" s="833">
        <f t="shared" si="8"/>
        <v>0</v>
      </c>
      <c r="E57" s="833">
        <f t="shared" si="8"/>
        <v>0</v>
      </c>
      <c r="F57" s="833">
        <f t="shared" si="8"/>
        <v>0</v>
      </c>
      <c r="G57" s="833">
        <f t="shared" si="8"/>
        <v>0</v>
      </c>
      <c r="H57" s="833">
        <f t="shared" si="8"/>
        <v>0</v>
      </c>
      <c r="I57" s="12" t="s">
        <v>168</v>
      </c>
      <c r="J57" s="413">
        <f>SUMIF(B57:C57,"&gt;0")/MAX(COUNTIF(B57:C57,"&gt;0"),1)</f>
        <v>0</v>
      </c>
      <c r="K57" s="413">
        <f>SUMIF(D41:G41,"&gt;0")/MAX(COUNTIF(D41:G41,"&gt;0"),1)</f>
        <v>0</v>
      </c>
    </row>
    <row r="58" spans="1:12" x14ac:dyDescent="0.2">
      <c r="A58" s="511"/>
      <c r="B58" s="834" t="s">
        <v>158</v>
      </c>
      <c r="C58" s="835"/>
      <c r="D58" s="835"/>
      <c r="E58" s="835"/>
      <c r="F58" s="835"/>
      <c r="G58" s="835"/>
      <c r="H58" s="835"/>
      <c r="I58" s="12"/>
      <c r="J58" s="12"/>
      <c r="K58" s="12"/>
    </row>
    <row r="59" spans="1:12" x14ac:dyDescent="0.2">
      <c r="A59" s="500"/>
      <c r="B59" s="502"/>
      <c r="C59" s="502"/>
      <c r="D59" s="502"/>
      <c r="E59" s="502"/>
      <c r="F59" s="500"/>
      <c r="G59" s="500"/>
      <c r="H59" s="500"/>
      <c r="I59" s="12"/>
      <c r="J59" s="413"/>
      <c r="K59" s="413"/>
    </row>
    <row r="60" spans="1:12" x14ac:dyDescent="0.2">
      <c r="A60" s="499"/>
      <c r="B60" s="500"/>
      <c r="C60" s="501"/>
      <c r="D60" s="501"/>
      <c r="E60" s="502"/>
      <c r="F60" s="509"/>
      <c r="G60" s="500"/>
      <c r="H60" s="500"/>
      <c r="I60" s="12"/>
      <c r="J60" s="12"/>
      <c r="K60" s="12"/>
    </row>
    <row r="61" spans="1:12" x14ac:dyDescent="0.2">
      <c r="A61" s="499"/>
      <c r="B61" s="500"/>
      <c r="C61" s="501"/>
      <c r="D61" s="501"/>
      <c r="E61" s="502"/>
      <c r="F61" s="509"/>
      <c r="G61" s="500"/>
      <c r="H61" s="500"/>
      <c r="I61" s="12"/>
      <c r="J61" s="12"/>
      <c r="K61" s="12"/>
    </row>
    <row r="62" spans="1:12" x14ac:dyDescent="0.2">
      <c r="A62" s="499"/>
      <c r="B62" s="500"/>
      <c r="C62" s="501"/>
      <c r="D62" s="501"/>
      <c r="E62" s="502"/>
      <c r="F62" s="509"/>
      <c r="G62" s="500"/>
      <c r="H62" s="500"/>
      <c r="I62" s="12"/>
      <c r="J62" s="12"/>
      <c r="K62" s="12"/>
    </row>
    <row r="63" spans="1:12" x14ac:dyDescent="0.2">
      <c r="A63" s="829" t="s">
        <v>52</v>
      </c>
      <c r="B63" s="833">
        <f t="shared" ref="B63:H63" si="9">SUMIF(B59:B62,"&gt;0")/MAX(COUNTIF(B59:B62,"&gt;0"), 1)</f>
        <v>0</v>
      </c>
      <c r="C63" s="833">
        <f t="shared" si="9"/>
        <v>0</v>
      </c>
      <c r="D63" s="833">
        <f t="shared" si="9"/>
        <v>0</v>
      </c>
      <c r="E63" s="833">
        <f t="shared" si="9"/>
        <v>0</v>
      </c>
      <c r="F63" s="833">
        <f t="shared" si="9"/>
        <v>0</v>
      </c>
      <c r="G63" s="833">
        <f t="shared" si="9"/>
        <v>0</v>
      </c>
      <c r="H63" s="833">
        <f t="shared" si="9"/>
        <v>0</v>
      </c>
      <c r="I63" s="12" t="s">
        <v>31</v>
      </c>
      <c r="J63" s="413">
        <f>SUMIF(B63:C63,"&gt;0")/MAX(COUNTIF(B63:C63,"&gt;0"),1)</f>
        <v>0</v>
      </c>
      <c r="K63" s="413">
        <f>SUMIF(D47:G47,"&gt;0")/MAX(COUNTIF(D47:G47,"&gt;0"),1)</f>
        <v>0</v>
      </c>
    </row>
    <row r="64" spans="1:12" x14ac:dyDescent="0.2">
      <c r="A64" s="836"/>
      <c r="B64" s="834" t="s">
        <v>158</v>
      </c>
      <c r="C64" s="835"/>
      <c r="D64" s="835"/>
      <c r="E64" s="835"/>
      <c r="F64" s="835"/>
      <c r="G64" s="835"/>
      <c r="H64" s="835"/>
      <c r="I64" s="12"/>
      <c r="J64" s="12"/>
      <c r="K64" s="12"/>
    </row>
    <row r="65" spans="1:11" x14ac:dyDescent="0.2">
      <c r="A65" s="500"/>
      <c r="B65" s="502"/>
      <c r="C65" s="502"/>
      <c r="D65" s="502"/>
      <c r="E65" s="502"/>
      <c r="F65" s="500"/>
      <c r="G65" s="500"/>
      <c r="H65" s="500"/>
      <c r="I65" s="12"/>
      <c r="J65" s="12"/>
      <c r="K65" s="12"/>
    </row>
    <row r="66" spans="1:11" x14ac:dyDescent="0.2">
      <c r="A66" s="499"/>
      <c r="B66" s="500"/>
      <c r="C66" s="501"/>
      <c r="D66" s="501"/>
      <c r="E66" s="502"/>
      <c r="F66" s="509"/>
      <c r="G66" s="500"/>
      <c r="H66" s="500"/>
      <c r="I66" s="12"/>
      <c r="J66" s="12"/>
      <c r="K66" s="12"/>
    </row>
    <row r="67" spans="1:11" x14ac:dyDescent="0.2">
      <c r="A67" s="499"/>
      <c r="B67" s="500"/>
      <c r="C67" s="501"/>
      <c r="D67" s="501"/>
      <c r="E67" s="502"/>
      <c r="F67" s="509"/>
      <c r="G67" s="500"/>
      <c r="H67" s="500"/>
      <c r="I67" s="12"/>
      <c r="J67" s="12"/>
      <c r="K67" s="12"/>
    </row>
    <row r="68" spans="1:11" x14ac:dyDescent="0.2">
      <c r="A68" s="499"/>
      <c r="B68" s="500"/>
      <c r="C68" s="501"/>
      <c r="D68" s="501"/>
      <c r="E68" s="502"/>
      <c r="F68" s="509"/>
      <c r="G68" s="500"/>
      <c r="H68" s="500"/>
      <c r="I68" s="12"/>
      <c r="J68" s="12"/>
      <c r="K68" s="12"/>
    </row>
    <row r="69" spans="1:11" x14ac:dyDescent="0.2">
      <c r="A69" s="829" t="s">
        <v>52</v>
      </c>
      <c r="B69" s="833">
        <f t="shared" ref="B69:H69" si="10">SUMIF(B65:B68,"&gt;0")/MAX(COUNTIF(B65:B68,"&gt;0"), 1)</f>
        <v>0</v>
      </c>
      <c r="C69" s="833">
        <f t="shared" si="10"/>
        <v>0</v>
      </c>
      <c r="D69" s="833">
        <f t="shared" si="10"/>
        <v>0</v>
      </c>
      <c r="E69" s="833">
        <f t="shared" si="10"/>
        <v>0</v>
      </c>
      <c r="F69" s="833">
        <f t="shared" si="10"/>
        <v>0</v>
      </c>
      <c r="G69" s="833">
        <f t="shared" si="10"/>
        <v>0</v>
      </c>
      <c r="H69" s="833">
        <f t="shared" si="10"/>
        <v>0</v>
      </c>
      <c r="I69" s="12" t="s">
        <v>167</v>
      </c>
      <c r="J69" s="413">
        <f>SUMIF(B69:C69,"&gt;0")/MAX(COUNTIF(B69:C69,"&gt;0"),1)</f>
        <v>0</v>
      </c>
      <c r="K69" s="413">
        <f>SUMIF(D53:G53,"&gt;0")/MAX(COUNTIF(D53:G53,"&gt;0"),1)</f>
        <v>0</v>
      </c>
    </row>
  </sheetData>
  <sheetProtection password="E460" sheet="1"/>
  <mergeCells count="11">
    <mergeCell ref="B8:H8"/>
    <mergeCell ref="B9:C9"/>
    <mergeCell ref="D9:G9"/>
    <mergeCell ref="H9:H10"/>
    <mergeCell ref="A52:H52"/>
    <mergeCell ref="A25:H25"/>
    <mergeCell ref="A11:H11"/>
    <mergeCell ref="A47:H47"/>
    <mergeCell ref="A41:H41"/>
    <mergeCell ref="A30:H30"/>
    <mergeCell ref="A37:H37"/>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topLeftCell="A43" zoomScaleNormal="100" workbookViewId="0">
      <selection activeCell="K69" sqref="K69"/>
    </sheetView>
  </sheetViews>
  <sheetFormatPr defaultRowHeight="12.75" x14ac:dyDescent="0.2"/>
  <cols>
    <col min="1" max="1" width="25.7109375" customWidth="1"/>
    <col min="2" max="6" width="11.85546875" style="1" customWidth="1"/>
    <col min="7" max="7" width="14.5703125" style="1" customWidth="1"/>
    <col min="8" max="8" width="7" style="1" customWidth="1"/>
    <col min="9" max="9" width="25.42578125" customWidth="1"/>
    <col min="10" max="14" width="12" customWidth="1"/>
    <col min="15" max="15" width="10" customWidth="1"/>
    <col min="16" max="16" width="13.42578125" customWidth="1"/>
    <col min="17" max="19" width="12" customWidth="1"/>
    <col min="21" max="21" width="13" customWidth="1"/>
    <col min="22" max="22" width="11.7109375" customWidth="1"/>
    <col min="23" max="24" width="13.28515625" bestFit="1" customWidth="1"/>
    <col min="25" max="25" width="12.140625" bestFit="1" customWidth="1"/>
    <col min="26" max="26" width="9.28515625" bestFit="1" customWidth="1"/>
    <col min="27" max="27" width="12.140625" bestFit="1" customWidth="1"/>
    <col min="28" max="28" width="11.140625" bestFit="1" customWidth="1"/>
    <col min="29" max="31" width="9.28515625" bestFit="1" customWidth="1"/>
    <col min="32" max="32" width="15" bestFit="1" customWidth="1"/>
  </cols>
  <sheetData>
    <row r="1" spans="1:32" x14ac:dyDescent="0.2">
      <c r="A1" s="719" t="s">
        <v>203</v>
      </c>
      <c r="B1" s="708"/>
      <c r="C1" s="708"/>
      <c r="D1" s="708"/>
      <c r="E1" s="708"/>
      <c r="F1" s="708"/>
      <c r="G1" s="708"/>
    </row>
    <row r="2" spans="1:32" x14ac:dyDescent="0.2">
      <c r="A2" s="685" t="s">
        <v>23</v>
      </c>
      <c r="B2" s="708"/>
      <c r="C2" s="708"/>
      <c r="D2" s="708"/>
      <c r="E2" s="708"/>
      <c r="F2" s="708"/>
      <c r="G2" s="708"/>
    </row>
    <row r="3" spans="1:32" x14ac:dyDescent="0.2">
      <c r="A3" s="657" t="s">
        <v>204</v>
      </c>
      <c r="B3" s="708"/>
      <c r="C3" s="708"/>
      <c r="D3" s="708"/>
      <c r="E3" s="708"/>
      <c r="F3" s="708"/>
      <c r="G3" s="708"/>
    </row>
    <row r="4" spans="1:32" x14ac:dyDescent="0.2">
      <c r="A4" s="657" t="s">
        <v>205</v>
      </c>
      <c r="B4" s="708"/>
      <c r="C4" s="708"/>
      <c r="D4" s="708"/>
      <c r="E4" s="708"/>
      <c r="F4" s="708"/>
      <c r="G4" s="708"/>
    </row>
    <row r="5" spans="1:32" x14ac:dyDescent="0.2">
      <c r="A5" s="657" t="s">
        <v>206</v>
      </c>
      <c r="B5" s="708"/>
      <c r="C5" s="708"/>
      <c r="D5" s="708"/>
      <c r="E5" s="708"/>
      <c r="F5" s="708"/>
      <c r="G5" s="708"/>
    </row>
    <row r="6" spans="1:32" x14ac:dyDescent="0.2">
      <c r="A6" s="837"/>
      <c r="B6" s="708"/>
      <c r="C6" s="708"/>
      <c r="D6" s="708"/>
      <c r="E6" s="708"/>
      <c r="F6" s="708"/>
      <c r="G6" s="708"/>
    </row>
    <row r="7" spans="1:32" hidden="1" x14ac:dyDescent="0.2">
      <c r="A7" s="664"/>
      <c r="B7" s="708"/>
      <c r="C7" s="708"/>
      <c r="D7" s="708"/>
      <c r="E7" s="708"/>
      <c r="F7" s="708"/>
      <c r="G7" s="708"/>
    </row>
    <row r="8" spans="1:32" ht="25.5" customHeight="1" x14ac:dyDescent="0.2">
      <c r="A8" s="838" t="s">
        <v>94</v>
      </c>
      <c r="B8" s="708"/>
      <c r="C8" s="708"/>
      <c r="D8" s="839"/>
      <c r="E8" s="708"/>
      <c r="F8" s="708"/>
      <c r="G8" s="708"/>
      <c r="I8" s="1225" t="s">
        <v>109</v>
      </c>
      <c r="J8" s="1225"/>
      <c r="K8" s="1225"/>
      <c r="L8" s="1225"/>
      <c r="M8" s="1225"/>
      <c r="N8" s="1225"/>
      <c r="O8" s="1225"/>
      <c r="P8" s="1225"/>
      <c r="Q8" s="1225"/>
      <c r="R8" s="1225"/>
      <c r="S8" s="1225"/>
    </row>
    <row r="9" spans="1:32" x14ac:dyDescent="0.2">
      <c r="A9" s="840" t="s">
        <v>91</v>
      </c>
      <c r="B9" s="841"/>
      <c r="C9" s="841"/>
      <c r="D9" s="841"/>
      <c r="E9" s="841"/>
      <c r="F9" s="841"/>
      <c r="G9" s="842"/>
      <c r="H9"/>
      <c r="I9" s="858" t="s">
        <v>92</v>
      </c>
      <c r="J9" s="859"/>
      <c r="K9" s="859"/>
      <c r="L9" s="859"/>
      <c r="M9" s="859"/>
      <c r="N9" s="859"/>
      <c r="O9" s="859"/>
      <c r="P9" s="859"/>
      <c r="Q9" s="859"/>
      <c r="R9" s="859"/>
      <c r="S9" s="859"/>
    </row>
    <row r="10" spans="1:32" x14ac:dyDescent="0.2">
      <c r="A10" s="843"/>
      <c r="B10" s="844"/>
      <c r="C10" s="845"/>
      <c r="D10" s="659"/>
      <c r="E10" s="659"/>
      <c r="F10" s="659"/>
      <c r="G10" s="846"/>
      <c r="H10"/>
      <c r="I10" s="750"/>
      <c r="J10" s="1221" t="s">
        <v>159</v>
      </c>
      <c r="K10" s="1222"/>
      <c r="L10" s="1222"/>
      <c r="M10" s="1222"/>
      <c r="N10" s="1222"/>
      <c r="O10" s="860">
        <f>B11</f>
        <v>0</v>
      </c>
      <c r="P10" s="861"/>
      <c r="Q10" s="861"/>
      <c r="R10" s="861"/>
      <c r="S10" s="861"/>
    </row>
    <row r="11" spans="1:32" ht="52.5" customHeight="1" x14ac:dyDescent="0.2">
      <c r="A11" s="847" t="s">
        <v>208</v>
      </c>
      <c r="B11" s="848">
        <f>'1. Input - Background info'!B7</f>
        <v>0</v>
      </c>
      <c r="C11" s="848">
        <f>B11+1</f>
        <v>1</v>
      </c>
      <c r="D11" s="848">
        <f>C11+1</f>
        <v>2</v>
      </c>
      <c r="E11" s="848">
        <f>D11+1</f>
        <v>3</v>
      </c>
      <c r="F11" s="848">
        <f>E11+1</f>
        <v>4</v>
      </c>
      <c r="G11" s="849" t="s">
        <v>24</v>
      </c>
      <c r="H11"/>
      <c r="I11" s="714"/>
      <c r="J11" s="1223" t="s">
        <v>207</v>
      </c>
      <c r="K11" s="1224"/>
      <c r="L11" s="1224"/>
      <c r="M11" s="1224"/>
      <c r="N11" s="1224"/>
      <c r="O11" s="1224"/>
      <c r="P11" s="1224"/>
      <c r="Q11" s="1224"/>
      <c r="R11" s="1224"/>
      <c r="S11" s="1224"/>
    </row>
    <row r="12" spans="1:32" ht="12.75" customHeight="1" x14ac:dyDescent="0.2">
      <c r="A12" s="850" t="s">
        <v>30</v>
      </c>
      <c r="B12" s="846"/>
      <c r="C12" s="846"/>
      <c r="D12" s="846"/>
      <c r="E12" s="846"/>
      <c r="F12" s="846"/>
      <c r="G12" s="846"/>
      <c r="H12"/>
      <c r="I12" s="843"/>
      <c r="J12" s="659"/>
      <c r="K12" s="659"/>
      <c r="L12" s="659"/>
      <c r="M12" s="659"/>
      <c r="N12" s="659"/>
      <c r="O12" s="659"/>
      <c r="P12" s="862"/>
      <c r="Q12" s="862"/>
      <c r="R12" s="862"/>
      <c r="S12" s="846"/>
    </row>
    <row r="13" spans="1:32" ht="51" customHeight="1" x14ac:dyDescent="0.2">
      <c r="A13" s="512"/>
      <c r="B13" s="513"/>
      <c r="C13" s="513"/>
      <c r="D13" s="513"/>
      <c r="E13" s="513"/>
      <c r="F13" s="513"/>
      <c r="G13" s="851">
        <f>SUM(B13:F13)</f>
        <v>0</v>
      </c>
      <c r="H13"/>
      <c r="I13" s="847" t="s">
        <v>208</v>
      </c>
      <c r="J13" s="659" t="str">
        <f>'2.Input-Scenarios &amp; Projections'!$D$12</f>
        <v>Pills</v>
      </c>
      <c r="K13" s="659" t="str">
        <f>'2.Input-Scenarios &amp; Projections'!$E$12</f>
        <v>Injectables</v>
      </c>
      <c r="L13" s="659" t="str">
        <f>'2.Input-Scenarios &amp; Projections'!$F$12</f>
        <v>Condoms (male)</v>
      </c>
      <c r="M13" s="659" t="str">
        <f>'2.Input-Scenarios &amp; Projections'!$G$12</f>
        <v>Condoms (female)</v>
      </c>
      <c r="N13" s="659" t="str">
        <f>'2.Input-Scenarios &amp; Projections'!$H$12</f>
        <v>Implants</v>
      </c>
      <c r="O13" s="659" t="str">
        <f>'2.Input-Scenarios &amp; Projections'!$I$12</f>
        <v>IUD</v>
      </c>
      <c r="P13" s="659" t="str">
        <f>'2.Input-Scenarios &amp; Projections'!$J$12</f>
        <v>Emergency Contraceptives</v>
      </c>
      <c r="Q13" s="659">
        <f>'2.Input-Scenarios &amp; Projections'!$K$12</f>
        <v>0</v>
      </c>
      <c r="R13" s="659">
        <f>'2.Input-Scenarios &amp; Projections'!$L$12</f>
        <v>0</v>
      </c>
      <c r="S13" s="849" t="s">
        <v>24</v>
      </c>
    </row>
    <row r="14" spans="1:32" x14ac:dyDescent="0.2">
      <c r="A14" s="512"/>
      <c r="B14" s="513"/>
      <c r="C14" s="513"/>
      <c r="D14" s="513"/>
      <c r="E14" s="513"/>
      <c r="F14" s="513"/>
      <c r="G14" s="851">
        <f>SUM(B14:F14)</f>
        <v>0</v>
      </c>
      <c r="H14"/>
      <c r="I14" s="850" t="s">
        <v>30</v>
      </c>
      <c r="J14" s="851"/>
      <c r="K14" s="851"/>
      <c r="L14" s="851"/>
      <c r="M14" s="851"/>
      <c r="N14" s="851"/>
      <c r="O14" s="851"/>
      <c r="P14" s="863"/>
      <c r="Q14" s="863"/>
      <c r="R14" s="864"/>
      <c r="S14" s="851"/>
    </row>
    <row r="15" spans="1:32" x14ac:dyDescent="0.2">
      <c r="A15" s="512"/>
      <c r="B15" s="513"/>
      <c r="C15" s="513"/>
      <c r="D15" s="513"/>
      <c r="E15" s="513"/>
      <c r="F15" s="513"/>
      <c r="G15" s="851">
        <f>SUM(B15:F15)</f>
        <v>0</v>
      </c>
      <c r="H15"/>
      <c r="I15" s="512"/>
      <c r="J15" s="513"/>
      <c r="K15" s="513"/>
      <c r="L15" s="513"/>
      <c r="M15" s="513"/>
      <c r="N15" s="513"/>
      <c r="O15" s="513"/>
      <c r="P15" s="515"/>
      <c r="Q15" s="515"/>
      <c r="R15" s="870"/>
      <c r="S15" s="851">
        <f>SUM(J15:R15)</f>
        <v>0</v>
      </c>
      <c r="W15" s="222"/>
      <c r="X15" s="222"/>
      <c r="Y15" s="222"/>
      <c r="Z15" s="222"/>
      <c r="AA15" s="222"/>
      <c r="AB15" s="222"/>
      <c r="AC15" s="222"/>
      <c r="AD15" s="222"/>
      <c r="AE15" s="222"/>
      <c r="AF15" s="222"/>
    </row>
    <row r="16" spans="1:32" x14ac:dyDescent="0.2">
      <c r="A16" s="512"/>
      <c r="B16" s="513"/>
      <c r="C16" s="513"/>
      <c r="D16" s="513"/>
      <c r="E16" s="513"/>
      <c r="F16" s="513"/>
      <c r="G16" s="851">
        <f>SUM(B16:F16)</f>
        <v>0</v>
      </c>
      <c r="H16"/>
      <c r="I16" s="512"/>
      <c r="J16" s="513"/>
      <c r="K16" s="513"/>
      <c r="L16" s="513"/>
      <c r="M16" s="513"/>
      <c r="N16" s="513"/>
      <c r="O16" s="513"/>
      <c r="P16" s="515"/>
      <c r="Q16" s="515"/>
      <c r="R16" s="870"/>
      <c r="S16" s="851">
        <f>SUM(J16:R16)</f>
        <v>0</v>
      </c>
      <c r="W16" s="222"/>
      <c r="X16" s="222"/>
      <c r="Y16" s="222"/>
      <c r="Z16" s="222"/>
      <c r="AA16" s="222"/>
      <c r="AB16" s="222"/>
      <c r="AC16" s="222"/>
      <c r="AD16" s="222"/>
      <c r="AE16" s="222"/>
      <c r="AF16" s="222"/>
    </row>
    <row r="17" spans="1:32" x14ac:dyDescent="0.2">
      <c r="A17" s="850" t="s">
        <v>93</v>
      </c>
      <c r="B17" s="846"/>
      <c r="C17" s="846"/>
      <c r="D17" s="846"/>
      <c r="E17" s="846"/>
      <c r="F17" s="846"/>
      <c r="G17" s="846"/>
      <c r="H17"/>
      <c r="I17" s="512"/>
      <c r="J17" s="513"/>
      <c r="K17" s="513"/>
      <c r="L17" s="513"/>
      <c r="M17" s="513"/>
      <c r="N17" s="513"/>
      <c r="O17" s="513"/>
      <c r="P17" s="515"/>
      <c r="Q17" s="515"/>
      <c r="R17" s="870"/>
      <c r="S17" s="851"/>
      <c r="W17" s="222"/>
      <c r="X17" s="222"/>
      <c r="Y17" s="222"/>
      <c r="Z17" s="222"/>
      <c r="AA17" s="222"/>
      <c r="AB17" s="222"/>
      <c r="AC17" s="222"/>
      <c r="AD17" s="222"/>
      <c r="AE17" s="222"/>
      <c r="AF17" s="222"/>
    </row>
    <row r="18" spans="1:32" x14ac:dyDescent="0.2">
      <c r="A18" s="512"/>
      <c r="B18" s="513"/>
      <c r="C18" s="513"/>
      <c r="D18" s="513"/>
      <c r="E18" s="513"/>
      <c r="F18" s="513"/>
      <c r="G18" s="851">
        <f t="shared" ref="G18:G26" si="0">SUM(B18:F18)</f>
        <v>0</v>
      </c>
      <c r="H18"/>
      <c r="I18" s="850" t="s">
        <v>93</v>
      </c>
      <c r="J18" s="851"/>
      <c r="K18" s="851"/>
      <c r="L18" s="851"/>
      <c r="M18" s="851"/>
      <c r="N18" s="851"/>
      <c r="O18" s="851"/>
      <c r="P18" s="863"/>
      <c r="Q18" s="863"/>
      <c r="R18" s="864"/>
      <c r="S18" s="851"/>
      <c r="W18" s="222"/>
      <c r="X18" s="222"/>
      <c r="Y18" s="222"/>
      <c r="Z18" s="222"/>
      <c r="AA18" s="222"/>
      <c r="AB18" s="222"/>
      <c r="AC18" s="222"/>
      <c r="AD18" s="222"/>
      <c r="AE18" s="222"/>
      <c r="AF18" s="222"/>
    </row>
    <row r="19" spans="1:32" x14ac:dyDescent="0.2">
      <c r="A19" s="512"/>
      <c r="B19" s="513"/>
      <c r="C19" s="513"/>
      <c r="D19" s="513"/>
      <c r="E19" s="513"/>
      <c r="F19" s="513"/>
      <c r="G19" s="851">
        <f t="shared" si="0"/>
        <v>0</v>
      </c>
      <c r="H19"/>
      <c r="I19" s="512"/>
      <c r="J19" s="513"/>
      <c r="K19" s="513"/>
      <c r="L19" s="513"/>
      <c r="M19" s="513"/>
      <c r="N19" s="513"/>
      <c r="O19" s="513"/>
      <c r="P19" s="515"/>
      <c r="Q19" s="515"/>
      <c r="R19" s="870"/>
      <c r="S19" s="851">
        <f t="shared" ref="S19:S27" si="1">SUM(J19:R19)</f>
        <v>0</v>
      </c>
      <c r="W19" s="222"/>
      <c r="X19" s="222"/>
      <c r="Y19" s="222"/>
      <c r="Z19" s="222"/>
      <c r="AA19" s="222"/>
      <c r="AB19" s="222"/>
      <c r="AC19" s="222"/>
      <c r="AD19" s="222"/>
      <c r="AE19" s="222"/>
      <c r="AF19" s="222"/>
    </row>
    <row r="20" spans="1:32" x14ac:dyDescent="0.2">
      <c r="A20" s="512"/>
      <c r="B20" s="513"/>
      <c r="C20" s="513"/>
      <c r="D20" s="513"/>
      <c r="E20" s="513"/>
      <c r="F20" s="513"/>
      <c r="G20" s="851">
        <f t="shared" si="0"/>
        <v>0</v>
      </c>
      <c r="H20"/>
      <c r="I20" s="512"/>
      <c r="J20" s="513"/>
      <c r="K20" s="513"/>
      <c r="L20" s="513"/>
      <c r="M20" s="513"/>
      <c r="N20" s="513"/>
      <c r="O20" s="513"/>
      <c r="P20" s="515"/>
      <c r="Q20" s="515"/>
      <c r="R20" s="870"/>
      <c r="S20" s="851">
        <f t="shared" si="1"/>
        <v>0</v>
      </c>
      <c r="W20" s="222"/>
      <c r="X20" s="222"/>
      <c r="Y20" s="222"/>
      <c r="Z20" s="222"/>
      <c r="AA20" s="222"/>
      <c r="AB20" s="222"/>
      <c r="AC20" s="222"/>
      <c r="AD20" s="222"/>
      <c r="AE20" s="222"/>
      <c r="AF20" s="222"/>
    </row>
    <row r="21" spans="1:32" x14ac:dyDescent="0.2">
      <c r="A21" s="512"/>
      <c r="B21" s="513"/>
      <c r="C21" s="513"/>
      <c r="D21" s="513"/>
      <c r="E21" s="513"/>
      <c r="F21" s="513"/>
      <c r="G21" s="851">
        <f t="shared" si="0"/>
        <v>0</v>
      </c>
      <c r="H21"/>
      <c r="I21" s="516"/>
      <c r="J21" s="513"/>
      <c r="K21" s="513"/>
      <c r="L21" s="513"/>
      <c r="M21" s="513"/>
      <c r="N21" s="513"/>
      <c r="O21" s="513"/>
      <c r="P21" s="515"/>
      <c r="Q21" s="515"/>
      <c r="R21" s="870"/>
      <c r="S21" s="851">
        <f t="shared" si="1"/>
        <v>0</v>
      </c>
    </row>
    <row r="22" spans="1:32" x14ac:dyDescent="0.2">
      <c r="A22" s="512"/>
      <c r="B22" s="513"/>
      <c r="C22" s="513"/>
      <c r="D22" s="513"/>
      <c r="E22" s="513"/>
      <c r="F22" s="513"/>
      <c r="G22" s="851">
        <f t="shared" si="0"/>
        <v>0</v>
      </c>
      <c r="H22"/>
      <c r="I22" s="512"/>
      <c r="J22" s="513"/>
      <c r="K22" s="513"/>
      <c r="L22" s="513"/>
      <c r="M22" s="513"/>
      <c r="N22" s="513"/>
      <c r="O22" s="513"/>
      <c r="P22" s="515"/>
      <c r="Q22" s="515"/>
      <c r="R22" s="870"/>
      <c r="S22" s="851">
        <f t="shared" si="1"/>
        <v>0</v>
      </c>
    </row>
    <row r="23" spans="1:32" x14ac:dyDescent="0.2">
      <c r="A23" s="514"/>
      <c r="B23" s="513"/>
      <c r="C23" s="513"/>
      <c r="D23" s="513"/>
      <c r="E23" s="513"/>
      <c r="F23" s="513"/>
      <c r="G23" s="851">
        <f t="shared" si="0"/>
        <v>0</v>
      </c>
      <c r="H23"/>
      <c r="I23" s="512"/>
      <c r="J23" s="513"/>
      <c r="K23" s="513"/>
      <c r="L23" s="513"/>
      <c r="M23" s="513"/>
      <c r="N23" s="513"/>
      <c r="O23" s="513"/>
      <c r="P23" s="515"/>
      <c r="Q23" s="515"/>
      <c r="R23" s="870"/>
      <c r="S23" s="851">
        <f t="shared" si="1"/>
        <v>0</v>
      </c>
    </row>
    <row r="24" spans="1:32" x14ac:dyDescent="0.2">
      <c r="A24" s="536" t="s">
        <v>171</v>
      </c>
      <c r="B24" s="537"/>
      <c r="C24" s="537"/>
      <c r="D24" s="537"/>
      <c r="E24" s="537"/>
      <c r="F24" s="537"/>
      <c r="G24" s="851"/>
      <c r="H24"/>
      <c r="I24" s="538"/>
      <c r="J24" s="517"/>
      <c r="K24" s="517"/>
      <c r="L24" s="517"/>
      <c r="M24" s="517"/>
      <c r="N24" s="517"/>
      <c r="O24" s="517"/>
      <c r="P24" s="518"/>
      <c r="Q24" s="518"/>
      <c r="R24" s="871"/>
      <c r="S24" s="852">
        <f t="shared" si="1"/>
        <v>0</v>
      </c>
    </row>
    <row r="25" spans="1:32" s="24" customFormat="1" x14ac:dyDescent="0.2">
      <c r="A25" s="514"/>
      <c r="B25" s="513">
        <v>0</v>
      </c>
      <c r="C25" s="513">
        <v>0</v>
      </c>
      <c r="D25" s="513">
        <v>0</v>
      </c>
      <c r="E25" s="513">
        <v>0</v>
      </c>
      <c r="F25" s="513">
        <v>0</v>
      </c>
      <c r="G25" s="851">
        <f t="shared" si="0"/>
        <v>0</v>
      </c>
      <c r="I25" s="536" t="s">
        <v>171</v>
      </c>
      <c r="J25" s="537"/>
      <c r="K25" s="537"/>
      <c r="L25" s="537"/>
      <c r="M25" s="537"/>
      <c r="N25" s="537"/>
      <c r="O25" s="537"/>
      <c r="P25" s="537"/>
      <c r="Q25" s="537"/>
      <c r="R25" s="874"/>
      <c r="S25" s="852"/>
    </row>
    <row r="26" spans="1:32" ht="13.5" thickBot="1" x14ac:dyDescent="0.25">
      <c r="A26" s="538"/>
      <c r="B26" s="517">
        <v>0</v>
      </c>
      <c r="C26" s="517">
        <v>0</v>
      </c>
      <c r="D26" s="517">
        <v>0</v>
      </c>
      <c r="E26" s="517">
        <v>0</v>
      </c>
      <c r="F26" s="517">
        <v>0</v>
      </c>
      <c r="G26" s="852">
        <f t="shared" si="0"/>
        <v>0</v>
      </c>
      <c r="H26"/>
      <c r="I26" s="514"/>
      <c r="J26" s="513"/>
      <c r="K26" s="513"/>
      <c r="L26" s="513"/>
      <c r="M26" s="513"/>
      <c r="N26" s="513"/>
      <c r="O26" s="513"/>
      <c r="P26" s="513"/>
      <c r="Q26" s="513"/>
      <c r="R26" s="872"/>
      <c r="S26" s="852">
        <f t="shared" si="1"/>
        <v>0</v>
      </c>
    </row>
    <row r="27" spans="1:32" ht="13.5" thickBot="1" x14ac:dyDescent="0.25">
      <c r="A27" s="854" t="s">
        <v>148</v>
      </c>
      <c r="B27" s="855">
        <f>SUM(B13:B16,B18:B23)</f>
        <v>0</v>
      </c>
      <c r="C27" s="856">
        <f>SUM(C13:C16,C18:C23)</f>
        <v>0</v>
      </c>
      <c r="D27" s="856">
        <f>SUM(D13:D16,D18:D23)</f>
        <v>0</v>
      </c>
      <c r="E27" s="856">
        <f>SUM(E13:E16,E18:E23)</f>
        <v>0</v>
      </c>
      <c r="F27" s="857">
        <f>SUM(F13:F16,F18:F23)</f>
        <v>0</v>
      </c>
      <c r="G27" s="853">
        <f>SUM(G13:G16,G18:G23,G25:G26)</f>
        <v>0</v>
      </c>
      <c r="H27"/>
      <c r="I27" s="538"/>
      <c r="J27" s="517"/>
      <c r="K27" s="517"/>
      <c r="L27" s="517"/>
      <c r="M27" s="517"/>
      <c r="N27" s="517"/>
      <c r="O27" s="517"/>
      <c r="P27" s="517"/>
      <c r="Q27" s="517"/>
      <c r="R27" s="873"/>
      <c r="S27" s="852">
        <f t="shared" si="1"/>
        <v>0</v>
      </c>
    </row>
    <row r="28" spans="1:32" ht="13.5" thickBot="1" x14ac:dyDescent="0.25">
      <c r="A28" s="24"/>
      <c r="B28" s="24"/>
      <c r="C28" s="24"/>
      <c r="D28" s="24"/>
      <c r="E28" s="24"/>
      <c r="F28" s="378" t="s">
        <v>149</v>
      </c>
      <c r="G28" s="290">
        <f>SUM(B27:F27)</f>
        <v>0</v>
      </c>
      <c r="H28"/>
      <c r="I28" s="854" t="s">
        <v>33</v>
      </c>
      <c r="J28" s="855">
        <f t="shared" ref="J28:Q28" si="2">SUM(J15:J17,J19:J24,J26:J27)</f>
        <v>0</v>
      </c>
      <c r="K28" s="855">
        <f t="shared" si="2"/>
        <v>0</v>
      </c>
      <c r="L28" s="855">
        <f t="shared" si="2"/>
        <v>0</v>
      </c>
      <c r="M28" s="855">
        <f t="shared" si="2"/>
        <v>0</v>
      </c>
      <c r="N28" s="855">
        <f t="shared" si="2"/>
        <v>0</v>
      </c>
      <c r="O28" s="855">
        <f t="shared" si="2"/>
        <v>0</v>
      </c>
      <c r="P28" s="855">
        <f t="shared" si="2"/>
        <v>0</v>
      </c>
      <c r="Q28" s="855">
        <f t="shared" si="2"/>
        <v>0</v>
      </c>
      <c r="R28" s="856">
        <f>SUM(R15:R17,R19:R24)</f>
        <v>0</v>
      </c>
      <c r="S28" s="857">
        <f>SUM(S15:S17,S19:S24,S26:S27)</f>
        <v>0</v>
      </c>
    </row>
    <row r="29" spans="1:32" ht="12.75" customHeight="1" x14ac:dyDescent="0.2">
      <c r="H29"/>
      <c r="I29" s="288"/>
      <c r="J29" s="289"/>
      <c r="K29" s="289"/>
      <c r="L29" s="289"/>
      <c r="M29" s="289"/>
      <c r="N29" s="289"/>
      <c r="O29" s="289"/>
      <c r="P29" s="289"/>
      <c r="Q29" s="289"/>
      <c r="R29" s="289"/>
      <c r="S29" s="289"/>
    </row>
    <row r="30" spans="1:32" x14ac:dyDescent="0.2">
      <c r="H30"/>
      <c r="I30" s="858" t="s">
        <v>92</v>
      </c>
      <c r="J30" s="859"/>
      <c r="K30" s="859"/>
      <c r="L30" s="859"/>
      <c r="M30" s="859"/>
      <c r="N30" s="859"/>
      <c r="O30" s="859"/>
      <c r="P30" s="859"/>
      <c r="Q30" s="859"/>
      <c r="R30" s="859"/>
      <c r="S30" s="859"/>
    </row>
    <row r="31" spans="1:32" x14ac:dyDescent="0.2">
      <c r="B31"/>
      <c r="C31"/>
      <c r="D31"/>
      <c r="E31"/>
      <c r="F31"/>
      <c r="G31"/>
      <c r="H31"/>
      <c r="I31" s="750"/>
      <c r="J31" s="1221" t="s">
        <v>159</v>
      </c>
      <c r="K31" s="1222"/>
      <c r="L31" s="1222"/>
      <c r="M31" s="1222"/>
      <c r="N31" s="1222"/>
      <c r="O31" s="860">
        <f>C11</f>
        <v>1</v>
      </c>
      <c r="P31" s="861"/>
      <c r="Q31" s="861"/>
      <c r="R31" s="861"/>
      <c r="S31" s="861"/>
    </row>
    <row r="32" spans="1:32" ht="27" customHeight="1" x14ac:dyDescent="0.2">
      <c r="B32"/>
      <c r="C32"/>
      <c r="D32"/>
      <c r="E32"/>
      <c r="F32" s="633"/>
      <c r="G32"/>
      <c r="H32"/>
      <c r="I32" s="664"/>
      <c r="J32" s="1223" t="s">
        <v>207</v>
      </c>
      <c r="K32" s="1224"/>
      <c r="L32" s="1224"/>
      <c r="M32" s="1224"/>
      <c r="N32" s="1224"/>
      <c r="O32" s="1224"/>
      <c r="P32" s="1224"/>
      <c r="Q32" s="1224"/>
      <c r="R32" s="1224"/>
      <c r="S32" s="1224"/>
      <c r="U32" s="296"/>
      <c r="V32" s="296"/>
      <c r="W32" s="296"/>
      <c r="X32" s="296"/>
      <c r="Y32" s="296"/>
      <c r="Z32" s="296"/>
      <c r="AA32" s="297"/>
    </row>
    <row r="33" spans="1:27" x14ac:dyDescent="0.2">
      <c r="B33"/>
      <c r="C33"/>
      <c r="D33"/>
      <c r="E33"/>
      <c r="F33"/>
      <c r="G33"/>
      <c r="H33"/>
      <c r="I33" s="843" t="s">
        <v>32</v>
      </c>
      <c r="J33" s="659"/>
      <c r="K33" s="659"/>
      <c r="L33" s="659"/>
      <c r="M33" s="659"/>
      <c r="N33" s="659"/>
      <c r="O33" s="659"/>
      <c r="P33" s="862"/>
      <c r="Q33" s="862"/>
      <c r="R33" s="862"/>
      <c r="S33" s="846"/>
      <c r="U33" s="296"/>
      <c r="V33" s="296"/>
      <c r="W33" s="296"/>
      <c r="X33" s="296"/>
      <c r="Y33" s="296"/>
      <c r="Z33" s="296"/>
      <c r="AA33" s="297"/>
    </row>
    <row r="34" spans="1:27" ht="51" x14ac:dyDescent="0.2">
      <c r="B34"/>
      <c r="C34"/>
      <c r="D34"/>
      <c r="E34"/>
      <c r="F34"/>
      <c r="G34"/>
      <c r="H34"/>
      <c r="I34" s="847" t="s">
        <v>208</v>
      </c>
      <c r="J34" s="659" t="str">
        <f>'2.Input-Scenarios &amp; Projections'!$D$12</f>
        <v>Pills</v>
      </c>
      <c r="K34" s="659" t="str">
        <f>'2.Input-Scenarios &amp; Projections'!$E$12</f>
        <v>Injectables</v>
      </c>
      <c r="L34" s="659" t="str">
        <f>'2.Input-Scenarios &amp; Projections'!$F$12</f>
        <v>Condoms (male)</v>
      </c>
      <c r="M34" s="659" t="str">
        <f>'2.Input-Scenarios &amp; Projections'!$G$12</f>
        <v>Condoms (female)</v>
      </c>
      <c r="N34" s="659" t="str">
        <f>'2.Input-Scenarios &amp; Projections'!$H$12</f>
        <v>Implants</v>
      </c>
      <c r="O34" s="659" t="str">
        <f>'2.Input-Scenarios &amp; Projections'!$I$12</f>
        <v>IUD</v>
      </c>
      <c r="P34" s="659" t="str">
        <f>'2.Input-Scenarios &amp; Projections'!$J$12</f>
        <v>Emergency Contraceptives</v>
      </c>
      <c r="Q34" s="659">
        <f>'2.Input-Scenarios &amp; Projections'!$K$12</f>
        <v>0</v>
      </c>
      <c r="R34" s="659">
        <f>'2.Input-Scenarios &amp; Projections'!$L$12</f>
        <v>0</v>
      </c>
      <c r="S34" s="849" t="s">
        <v>24</v>
      </c>
      <c r="U34" s="296"/>
      <c r="V34" s="296"/>
      <c r="W34" s="296"/>
      <c r="X34" s="296"/>
      <c r="Y34" s="296"/>
      <c r="Z34" s="296"/>
      <c r="AA34" s="297"/>
    </row>
    <row r="35" spans="1:27" x14ac:dyDescent="0.2">
      <c r="B35"/>
      <c r="C35"/>
      <c r="D35"/>
      <c r="E35"/>
      <c r="F35"/>
      <c r="G35"/>
      <c r="H35"/>
      <c r="I35" s="850" t="s">
        <v>30</v>
      </c>
      <c r="J35" s="851"/>
      <c r="K35" s="851"/>
      <c r="L35" s="851"/>
      <c r="M35" s="851"/>
      <c r="N35" s="851"/>
      <c r="O35" s="851"/>
      <c r="P35" s="863"/>
      <c r="Q35" s="863"/>
      <c r="R35" s="864"/>
      <c r="S35" s="851"/>
      <c r="U35" s="296"/>
      <c r="V35" s="296"/>
      <c r="W35" s="296"/>
      <c r="X35" s="296"/>
      <c r="Y35" s="296"/>
      <c r="Z35" s="296"/>
      <c r="AA35" s="297"/>
    </row>
    <row r="36" spans="1:27" x14ac:dyDescent="0.2">
      <c r="B36"/>
      <c r="C36"/>
      <c r="D36"/>
      <c r="E36"/>
      <c r="F36"/>
      <c r="G36"/>
      <c r="H36"/>
      <c r="I36" s="865">
        <f>I15</f>
        <v>0</v>
      </c>
      <c r="J36" s="513"/>
      <c r="K36" s="513"/>
      <c r="L36" s="513"/>
      <c r="M36" s="513"/>
      <c r="N36" s="513"/>
      <c r="O36" s="513"/>
      <c r="P36" s="515"/>
      <c r="Q36" s="515"/>
      <c r="R36" s="870"/>
      <c r="S36" s="851">
        <f>SUM(J36:R36)</f>
        <v>0</v>
      </c>
      <c r="U36" s="25"/>
      <c r="V36" s="25"/>
      <c r="W36" s="25"/>
      <c r="X36" s="25"/>
      <c r="Y36" s="25"/>
      <c r="Z36" s="25"/>
      <c r="AA36" s="25"/>
    </row>
    <row r="37" spans="1:27" x14ac:dyDescent="0.2">
      <c r="B37"/>
      <c r="C37"/>
      <c r="D37"/>
      <c r="E37"/>
      <c r="F37"/>
      <c r="G37"/>
      <c r="H37"/>
      <c r="I37" s="865">
        <f>I16</f>
        <v>0</v>
      </c>
      <c r="J37" s="513"/>
      <c r="K37" s="513"/>
      <c r="L37" s="513"/>
      <c r="M37" s="513"/>
      <c r="N37" s="513"/>
      <c r="O37" s="513"/>
      <c r="P37" s="515"/>
      <c r="Q37" s="515"/>
      <c r="R37" s="870"/>
      <c r="S37" s="851">
        <f>SUM(J37:R37)</f>
        <v>0</v>
      </c>
    </row>
    <row r="38" spans="1:27" x14ac:dyDescent="0.2">
      <c r="B38"/>
      <c r="C38"/>
      <c r="D38"/>
      <c r="E38"/>
      <c r="F38"/>
      <c r="G38"/>
      <c r="H38"/>
      <c r="I38" s="865">
        <f>I17</f>
        <v>0</v>
      </c>
      <c r="J38" s="513"/>
      <c r="K38" s="513"/>
      <c r="L38" s="513"/>
      <c r="M38" s="513"/>
      <c r="N38" s="513"/>
      <c r="O38" s="513"/>
      <c r="P38" s="515"/>
      <c r="Q38" s="515"/>
      <c r="R38" s="870"/>
      <c r="S38" s="851">
        <f>SUM(J38:R38)</f>
        <v>0</v>
      </c>
    </row>
    <row r="39" spans="1:27" x14ac:dyDescent="0.2">
      <c r="B39"/>
      <c r="C39"/>
      <c r="D39"/>
      <c r="E39"/>
      <c r="F39"/>
      <c r="G39"/>
      <c r="H39"/>
      <c r="I39" s="850" t="s">
        <v>93</v>
      </c>
      <c r="J39" s="851"/>
      <c r="K39" s="851"/>
      <c r="L39" s="851"/>
      <c r="M39" s="851"/>
      <c r="N39" s="851"/>
      <c r="O39" s="851"/>
      <c r="P39" s="863"/>
      <c r="Q39" s="863"/>
      <c r="R39" s="864"/>
      <c r="S39" s="851"/>
    </row>
    <row r="40" spans="1:27" x14ac:dyDescent="0.2">
      <c r="B40"/>
      <c r="C40"/>
      <c r="D40"/>
      <c r="E40"/>
      <c r="F40"/>
      <c r="G40"/>
      <c r="H40"/>
      <c r="I40" s="865">
        <f t="shared" ref="I40:I45" si="3">I19</f>
        <v>0</v>
      </c>
      <c r="J40" s="513"/>
      <c r="K40" s="513"/>
      <c r="L40" s="513"/>
      <c r="M40" s="513"/>
      <c r="N40" s="513"/>
      <c r="O40" s="513"/>
      <c r="P40" s="515"/>
      <c r="Q40" s="515"/>
      <c r="R40" s="870"/>
      <c r="S40" s="851">
        <f t="shared" ref="S40:S45" si="4">SUM(J40:R40)</f>
        <v>0</v>
      </c>
    </row>
    <row r="41" spans="1:27" x14ac:dyDescent="0.2">
      <c r="B41"/>
      <c r="C41"/>
      <c r="D41"/>
      <c r="E41"/>
      <c r="F41"/>
      <c r="G41"/>
      <c r="H41"/>
      <c r="I41" s="865">
        <f t="shared" si="3"/>
        <v>0</v>
      </c>
      <c r="J41" s="513"/>
      <c r="K41" s="513"/>
      <c r="L41" s="513"/>
      <c r="M41" s="513"/>
      <c r="N41" s="513"/>
      <c r="O41" s="513"/>
      <c r="P41" s="515"/>
      <c r="Q41" s="515"/>
      <c r="R41" s="870"/>
      <c r="S41" s="851">
        <f t="shared" si="4"/>
        <v>0</v>
      </c>
    </row>
    <row r="42" spans="1:27" s="24" customFormat="1" ht="12.75" customHeight="1" x14ac:dyDescent="0.2">
      <c r="A42"/>
      <c r="B42"/>
      <c r="C42"/>
      <c r="D42"/>
      <c r="E42"/>
      <c r="F42"/>
      <c r="G42"/>
      <c r="I42" s="865">
        <f t="shared" si="3"/>
        <v>0</v>
      </c>
      <c r="J42" s="513"/>
      <c r="K42" s="513"/>
      <c r="L42" s="513"/>
      <c r="M42" s="513"/>
      <c r="N42" s="513"/>
      <c r="O42" s="513"/>
      <c r="P42" s="515"/>
      <c r="Q42" s="515"/>
      <c r="R42" s="870"/>
      <c r="S42" s="851">
        <f t="shared" si="4"/>
        <v>0</v>
      </c>
      <c r="U42"/>
      <c r="V42"/>
      <c r="W42"/>
      <c r="X42"/>
      <c r="Y42"/>
      <c r="Z42"/>
      <c r="AA42"/>
    </row>
    <row r="43" spans="1:27" ht="12.75" customHeight="1" x14ac:dyDescent="0.2">
      <c r="B43"/>
      <c r="C43"/>
      <c r="D43"/>
      <c r="E43"/>
      <c r="F43"/>
      <c r="G43"/>
      <c r="H43"/>
      <c r="I43" s="865">
        <f t="shared" si="3"/>
        <v>0</v>
      </c>
      <c r="J43" s="513"/>
      <c r="K43" s="513"/>
      <c r="L43" s="513"/>
      <c r="M43" s="513"/>
      <c r="N43" s="513"/>
      <c r="O43" s="513"/>
      <c r="P43" s="515"/>
      <c r="Q43" s="515"/>
      <c r="R43" s="870"/>
      <c r="S43" s="851">
        <f t="shared" si="4"/>
        <v>0</v>
      </c>
    </row>
    <row r="44" spans="1:27" ht="11.25" customHeight="1" x14ac:dyDescent="0.2">
      <c r="B44"/>
      <c r="C44"/>
      <c r="D44"/>
      <c r="E44"/>
      <c r="F44"/>
      <c r="G44"/>
      <c r="H44"/>
      <c r="I44" s="865">
        <f t="shared" si="3"/>
        <v>0</v>
      </c>
      <c r="J44" s="513"/>
      <c r="K44" s="513"/>
      <c r="L44" s="513"/>
      <c r="M44" s="513"/>
      <c r="N44" s="513"/>
      <c r="O44" s="513"/>
      <c r="P44" s="515"/>
      <c r="Q44" s="515"/>
      <c r="R44" s="870"/>
      <c r="S44" s="851">
        <f t="shared" si="4"/>
        <v>0</v>
      </c>
    </row>
    <row r="45" spans="1:27" x14ac:dyDescent="0.2">
      <c r="A45" s="24"/>
      <c r="B45" s="24"/>
      <c r="C45" s="24"/>
      <c r="D45" s="24"/>
      <c r="E45" s="24"/>
      <c r="F45" s="24"/>
      <c r="G45" s="24"/>
      <c r="H45"/>
      <c r="I45" s="865">
        <f t="shared" si="3"/>
        <v>0</v>
      </c>
      <c r="J45" s="517"/>
      <c r="K45" s="517"/>
      <c r="L45" s="517"/>
      <c r="M45" s="517"/>
      <c r="N45" s="517"/>
      <c r="O45" s="517"/>
      <c r="P45" s="518"/>
      <c r="Q45" s="518"/>
      <c r="R45" s="871"/>
      <c r="S45" s="852">
        <f t="shared" si="4"/>
        <v>0</v>
      </c>
      <c r="U45" s="24"/>
      <c r="V45" s="24"/>
      <c r="W45" s="24"/>
      <c r="X45" s="24"/>
      <c r="Y45" s="24"/>
      <c r="Z45" s="24"/>
      <c r="AA45" s="24"/>
    </row>
    <row r="46" spans="1:27" x14ac:dyDescent="0.2">
      <c r="B46"/>
      <c r="C46"/>
      <c r="D46"/>
      <c r="E46"/>
      <c r="F46"/>
      <c r="G46"/>
      <c r="H46"/>
      <c r="I46" s="866" t="s">
        <v>171</v>
      </c>
      <c r="J46" s="851"/>
      <c r="K46" s="851"/>
      <c r="L46" s="851"/>
      <c r="M46" s="851"/>
      <c r="N46" s="851"/>
      <c r="O46" s="851"/>
      <c r="P46" s="851"/>
      <c r="Q46" s="851"/>
      <c r="R46" s="869"/>
      <c r="S46" s="852"/>
    </row>
    <row r="47" spans="1:27" ht="25.5" customHeight="1" x14ac:dyDescent="0.2">
      <c r="B47"/>
      <c r="C47"/>
      <c r="D47"/>
      <c r="E47"/>
      <c r="F47"/>
      <c r="G47"/>
      <c r="H47"/>
      <c r="I47" s="867">
        <f>I26</f>
        <v>0</v>
      </c>
      <c r="J47" s="513"/>
      <c r="K47" s="513"/>
      <c r="L47" s="513"/>
      <c r="M47" s="513"/>
      <c r="N47" s="513"/>
      <c r="O47" s="513"/>
      <c r="P47" s="513"/>
      <c r="Q47" s="513"/>
      <c r="R47" s="872"/>
      <c r="S47" s="852">
        <f>SUM(J47:R47)</f>
        <v>0</v>
      </c>
    </row>
    <row r="48" spans="1:27" ht="13.5" thickBot="1" x14ac:dyDescent="0.25">
      <c r="B48"/>
      <c r="C48"/>
      <c r="D48"/>
      <c r="E48"/>
      <c r="F48"/>
      <c r="G48"/>
      <c r="H48"/>
      <c r="I48" s="867">
        <f>I27</f>
        <v>0</v>
      </c>
      <c r="J48" s="517"/>
      <c r="K48" s="517"/>
      <c r="L48" s="517"/>
      <c r="M48" s="517"/>
      <c r="N48" s="517"/>
      <c r="O48" s="517"/>
      <c r="P48" s="517"/>
      <c r="Q48" s="517"/>
      <c r="R48" s="873"/>
      <c r="S48" s="852">
        <f>SUM(J48:R48)</f>
        <v>0</v>
      </c>
    </row>
    <row r="49" spans="2:20" ht="13.5" thickBot="1" x14ac:dyDescent="0.25">
      <c r="B49"/>
      <c r="C49"/>
      <c r="D49"/>
      <c r="E49"/>
      <c r="F49"/>
      <c r="G49"/>
      <c r="H49"/>
      <c r="I49" s="868" t="s">
        <v>33</v>
      </c>
      <c r="J49" s="855">
        <f>SUM(J36:J38,J40:J45,J47:J48)</f>
        <v>0</v>
      </c>
      <c r="K49" s="856">
        <f t="shared" ref="K49:R49" si="5">SUM(K36:K38,K40:K45)</f>
        <v>0</v>
      </c>
      <c r="L49" s="856">
        <f t="shared" si="5"/>
        <v>0</v>
      </c>
      <c r="M49" s="856">
        <f t="shared" si="5"/>
        <v>0</v>
      </c>
      <c r="N49" s="856">
        <f t="shared" si="5"/>
        <v>0</v>
      </c>
      <c r="O49" s="856">
        <f t="shared" si="5"/>
        <v>0</v>
      </c>
      <c r="P49" s="856">
        <f>SUM(P36:P38,P40:P45)</f>
        <v>0</v>
      </c>
      <c r="Q49" s="856">
        <f>SUM(Q36:Q38,Q40:Q45)</f>
        <v>0</v>
      </c>
      <c r="R49" s="856">
        <f t="shared" si="5"/>
        <v>0</v>
      </c>
      <c r="S49" s="857">
        <f>SUM(S36:S38,S40:S45,S47:S48)</f>
        <v>0</v>
      </c>
    </row>
    <row r="50" spans="2:20" x14ac:dyDescent="0.2">
      <c r="B50"/>
      <c r="C50"/>
      <c r="D50"/>
      <c r="E50"/>
      <c r="F50"/>
      <c r="G50"/>
      <c r="H50"/>
      <c r="I50" s="288"/>
      <c r="J50" s="289"/>
      <c r="K50" s="289"/>
      <c r="L50" s="289"/>
      <c r="M50" s="289"/>
      <c r="N50" s="289"/>
      <c r="O50" s="289"/>
      <c r="P50" s="289"/>
      <c r="Q50" s="289"/>
      <c r="R50" s="289"/>
      <c r="S50" s="289"/>
    </row>
    <row r="51" spans="2:20" x14ac:dyDescent="0.2">
      <c r="B51"/>
      <c r="C51"/>
      <c r="D51"/>
      <c r="E51"/>
      <c r="F51"/>
      <c r="G51"/>
      <c r="H51"/>
      <c r="I51" s="858" t="s">
        <v>92</v>
      </c>
      <c r="J51" s="859"/>
      <c r="K51" s="859"/>
      <c r="L51" s="859"/>
      <c r="M51" s="859"/>
      <c r="N51" s="859"/>
      <c r="O51" s="859"/>
      <c r="P51" s="859"/>
      <c r="Q51" s="859"/>
      <c r="R51" s="859"/>
      <c r="S51" s="859"/>
    </row>
    <row r="52" spans="2:20" x14ac:dyDescent="0.2">
      <c r="B52"/>
      <c r="C52"/>
      <c r="D52"/>
      <c r="E52"/>
      <c r="F52"/>
      <c r="G52"/>
      <c r="H52"/>
      <c r="I52" s="750"/>
      <c r="J52" s="1221" t="s">
        <v>159</v>
      </c>
      <c r="K52" s="1222"/>
      <c r="L52" s="1222"/>
      <c r="M52" s="1222"/>
      <c r="N52" s="1222"/>
      <c r="O52" s="860">
        <f>D11</f>
        <v>2</v>
      </c>
      <c r="P52" s="861"/>
      <c r="Q52" s="861"/>
      <c r="R52" s="861"/>
      <c r="S52" s="861"/>
    </row>
    <row r="53" spans="2:20" ht="26.25" customHeight="1" x14ac:dyDescent="0.2">
      <c r="B53"/>
      <c r="C53"/>
      <c r="D53"/>
      <c r="E53"/>
      <c r="F53"/>
      <c r="G53"/>
      <c r="H53"/>
      <c r="I53" s="664"/>
      <c r="J53" s="1223" t="s">
        <v>207</v>
      </c>
      <c r="K53" s="1224"/>
      <c r="L53" s="1224"/>
      <c r="M53" s="1224"/>
      <c r="N53" s="1224"/>
      <c r="O53" s="1224"/>
      <c r="P53" s="1224"/>
      <c r="Q53" s="1224"/>
      <c r="R53" s="1224"/>
      <c r="S53" s="1224"/>
    </row>
    <row r="54" spans="2:20" ht="15.75" customHeight="1" x14ac:dyDescent="0.2">
      <c r="B54"/>
      <c r="C54"/>
      <c r="D54"/>
      <c r="E54"/>
      <c r="F54"/>
      <c r="G54"/>
      <c r="H54"/>
      <c r="I54" s="843" t="s">
        <v>32</v>
      </c>
      <c r="J54" s="659"/>
      <c r="K54" s="659"/>
      <c r="L54" s="659"/>
      <c r="M54" s="659"/>
      <c r="N54" s="659"/>
      <c r="O54" s="659"/>
      <c r="P54" s="862"/>
      <c r="Q54" s="862"/>
      <c r="R54" s="862"/>
      <c r="S54" s="846"/>
    </row>
    <row r="55" spans="2:20" ht="51" x14ac:dyDescent="0.2">
      <c r="B55"/>
      <c r="C55"/>
      <c r="D55"/>
      <c r="E55"/>
      <c r="F55"/>
      <c r="G55"/>
      <c r="H55"/>
      <c r="I55" s="847" t="s">
        <v>208</v>
      </c>
      <c r="J55" s="659" t="str">
        <f>'2.Input-Scenarios &amp; Projections'!$D$12</f>
        <v>Pills</v>
      </c>
      <c r="K55" s="659" t="str">
        <f>'2.Input-Scenarios &amp; Projections'!$E$12</f>
        <v>Injectables</v>
      </c>
      <c r="L55" s="659" t="str">
        <f>'2.Input-Scenarios &amp; Projections'!$F$12</f>
        <v>Condoms (male)</v>
      </c>
      <c r="M55" s="659" t="str">
        <f>'2.Input-Scenarios &amp; Projections'!$G$12</f>
        <v>Condoms (female)</v>
      </c>
      <c r="N55" s="659" t="str">
        <f>'2.Input-Scenarios &amp; Projections'!$H$12</f>
        <v>Implants</v>
      </c>
      <c r="O55" s="659" t="str">
        <f>'2.Input-Scenarios &amp; Projections'!$I$12</f>
        <v>IUD</v>
      </c>
      <c r="P55" s="659" t="str">
        <f>'2.Input-Scenarios &amp; Projections'!$J$12</f>
        <v>Emergency Contraceptives</v>
      </c>
      <c r="Q55" s="659">
        <f>'2.Input-Scenarios &amp; Projections'!$K$12</f>
        <v>0</v>
      </c>
      <c r="R55" s="659">
        <f>'2.Input-Scenarios &amp; Projections'!$L$12</f>
        <v>0</v>
      </c>
      <c r="S55" s="849" t="s">
        <v>24</v>
      </c>
    </row>
    <row r="56" spans="2:20" x14ac:dyDescent="0.2">
      <c r="B56"/>
      <c r="C56"/>
      <c r="D56"/>
      <c r="E56"/>
      <c r="F56"/>
      <c r="G56"/>
      <c r="H56"/>
      <c r="I56" s="850" t="s">
        <v>30</v>
      </c>
      <c r="J56" s="851"/>
      <c r="K56" s="851"/>
      <c r="L56" s="851"/>
      <c r="M56" s="851"/>
      <c r="N56" s="851"/>
      <c r="O56" s="851"/>
      <c r="P56" s="863"/>
      <c r="Q56" s="863"/>
      <c r="R56" s="864"/>
      <c r="S56" s="851"/>
    </row>
    <row r="57" spans="2:20" x14ac:dyDescent="0.2">
      <c r="B57"/>
      <c r="C57"/>
      <c r="D57"/>
      <c r="E57"/>
      <c r="F57"/>
      <c r="G57"/>
      <c r="H57"/>
      <c r="I57" s="865">
        <f>I36</f>
        <v>0</v>
      </c>
      <c r="J57" s="513"/>
      <c r="K57" s="513"/>
      <c r="L57" s="513"/>
      <c r="M57" s="513"/>
      <c r="N57" s="513"/>
      <c r="O57" s="513"/>
      <c r="P57" s="515"/>
      <c r="Q57" s="515"/>
      <c r="R57" s="870"/>
      <c r="S57" s="851">
        <f>SUM(J57:R57)</f>
        <v>0</v>
      </c>
    </row>
    <row r="58" spans="2:20" x14ac:dyDescent="0.2">
      <c r="B58"/>
      <c r="C58"/>
      <c r="D58"/>
      <c r="E58"/>
      <c r="F58"/>
      <c r="G58"/>
      <c r="H58"/>
      <c r="I58" s="865">
        <f>I37</f>
        <v>0</v>
      </c>
      <c r="J58" s="513"/>
      <c r="K58" s="513"/>
      <c r="L58" s="513"/>
      <c r="M58" s="513"/>
      <c r="N58" s="513"/>
      <c r="O58" s="513"/>
      <c r="P58" s="515"/>
      <c r="Q58" s="515"/>
      <c r="R58" s="870"/>
      <c r="S58" s="851">
        <f>SUM(J58:R58)</f>
        <v>0</v>
      </c>
    </row>
    <row r="59" spans="2:20" x14ac:dyDescent="0.2">
      <c r="B59"/>
      <c r="C59"/>
      <c r="D59"/>
      <c r="E59"/>
      <c r="F59"/>
      <c r="G59"/>
      <c r="H59"/>
      <c r="I59" s="865">
        <f>I38</f>
        <v>0</v>
      </c>
      <c r="J59" s="513"/>
      <c r="K59" s="513"/>
      <c r="L59" s="513"/>
      <c r="M59" s="513"/>
      <c r="N59" s="513"/>
      <c r="O59" s="513"/>
      <c r="P59" s="515"/>
      <c r="Q59" s="515"/>
      <c r="R59" s="870"/>
      <c r="S59" s="851">
        <f>SUM(J59:R59)</f>
        <v>0</v>
      </c>
    </row>
    <row r="60" spans="2:20" x14ac:dyDescent="0.2">
      <c r="B60"/>
      <c r="C60"/>
      <c r="D60"/>
      <c r="E60"/>
      <c r="F60"/>
      <c r="G60"/>
      <c r="H60"/>
      <c r="I60" s="850" t="s">
        <v>93</v>
      </c>
      <c r="J60" s="851"/>
      <c r="K60" s="851"/>
      <c r="L60" s="851"/>
      <c r="M60" s="851"/>
      <c r="N60" s="851"/>
      <c r="O60" s="851"/>
      <c r="P60" s="863"/>
      <c r="Q60" s="863"/>
      <c r="R60" s="864"/>
      <c r="S60" s="851"/>
      <c r="T60" s="137"/>
    </row>
    <row r="61" spans="2:20" x14ac:dyDescent="0.2">
      <c r="B61"/>
      <c r="C61"/>
      <c r="D61"/>
      <c r="E61"/>
      <c r="F61"/>
      <c r="G61"/>
      <c r="H61"/>
      <c r="I61" s="865">
        <f t="shared" ref="I61:I66" si="6">I40</f>
        <v>0</v>
      </c>
      <c r="J61" s="513"/>
      <c r="K61" s="513"/>
      <c r="L61" s="513"/>
      <c r="M61" s="513"/>
      <c r="N61" s="513"/>
      <c r="O61" s="513"/>
      <c r="P61" s="515"/>
      <c r="Q61" s="515"/>
      <c r="R61" s="870"/>
      <c r="S61" s="851">
        <f t="shared" ref="S61:S66" si="7">SUM(J61:R61)</f>
        <v>0</v>
      </c>
      <c r="T61" s="137"/>
    </row>
    <row r="62" spans="2:20" x14ac:dyDescent="0.2">
      <c r="B62"/>
      <c r="C62"/>
      <c r="D62"/>
      <c r="E62"/>
      <c r="F62"/>
      <c r="G62"/>
      <c r="H62"/>
      <c r="I62" s="865">
        <f t="shared" si="6"/>
        <v>0</v>
      </c>
      <c r="J62" s="513"/>
      <c r="K62" s="513"/>
      <c r="L62" s="513"/>
      <c r="M62" s="513"/>
      <c r="N62" s="513"/>
      <c r="O62" s="513"/>
      <c r="P62" s="515"/>
      <c r="Q62" s="515"/>
      <c r="R62" s="870"/>
      <c r="S62" s="851">
        <f t="shared" si="7"/>
        <v>0</v>
      </c>
    </row>
    <row r="63" spans="2:20" x14ac:dyDescent="0.2">
      <c r="B63"/>
      <c r="C63"/>
      <c r="D63"/>
      <c r="E63"/>
      <c r="F63"/>
      <c r="G63"/>
      <c r="H63"/>
      <c r="I63" s="865">
        <f t="shared" si="6"/>
        <v>0</v>
      </c>
      <c r="J63" s="513"/>
      <c r="K63" s="513"/>
      <c r="L63" s="513"/>
      <c r="M63" s="513"/>
      <c r="N63" s="513"/>
      <c r="O63" s="513"/>
      <c r="P63" s="515"/>
      <c r="Q63" s="515"/>
      <c r="R63" s="870"/>
      <c r="S63" s="851">
        <f t="shared" si="7"/>
        <v>0</v>
      </c>
    </row>
    <row r="64" spans="2:20" x14ac:dyDescent="0.2">
      <c r="B64"/>
      <c r="C64"/>
      <c r="D64"/>
      <c r="E64"/>
      <c r="F64"/>
      <c r="G64"/>
      <c r="H64"/>
      <c r="I64" s="865">
        <f t="shared" si="6"/>
        <v>0</v>
      </c>
      <c r="J64" s="513"/>
      <c r="K64" s="513"/>
      <c r="L64" s="513"/>
      <c r="M64" s="513"/>
      <c r="N64" s="513"/>
      <c r="O64" s="513"/>
      <c r="P64" s="515"/>
      <c r="Q64" s="515"/>
      <c r="R64" s="870"/>
      <c r="S64" s="851">
        <f t="shared" si="7"/>
        <v>0</v>
      </c>
    </row>
    <row r="65" spans="2:19" ht="12.75" customHeight="1" x14ac:dyDescent="0.2">
      <c r="B65"/>
      <c r="C65"/>
      <c r="D65"/>
      <c r="E65"/>
      <c r="F65"/>
      <c r="G65"/>
      <c r="H65"/>
      <c r="I65" s="865">
        <f t="shared" si="6"/>
        <v>0</v>
      </c>
      <c r="J65" s="513"/>
      <c r="K65" s="513"/>
      <c r="L65" s="513"/>
      <c r="M65" s="513"/>
      <c r="N65" s="513"/>
      <c r="O65" s="513"/>
      <c r="P65" s="515"/>
      <c r="Q65" s="515"/>
      <c r="R65" s="870"/>
      <c r="S65" s="851">
        <f t="shared" si="7"/>
        <v>0</v>
      </c>
    </row>
    <row r="66" spans="2:19" x14ac:dyDescent="0.2">
      <c r="B66"/>
      <c r="C66"/>
      <c r="D66"/>
      <c r="E66"/>
      <c r="F66"/>
      <c r="G66"/>
      <c r="H66"/>
      <c r="I66" s="865">
        <f t="shared" si="6"/>
        <v>0</v>
      </c>
      <c r="J66" s="517"/>
      <c r="K66" s="517"/>
      <c r="L66" s="517"/>
      <c r="M66" s="517"/>
      <c r="N66" s="517"/>
      <c r="O66" s="517"/>
      <c r="P66" s="518"/>
      <c r="Q66" s="518"/>
      <c r="R66" s="871"/>
      <c r="S66" s="852">
        <f t="shared" si="7"/>
        <v>0</v>
      </c>
    </row>
    <row r="67" spans="2:19" x14ac:dyDescent="0.2">
      <c r="B67"/>
      <c r="C67"/>
      <c r="D67"/>
      <c r="E67"/>
      <c r="F67"/>
      <c r="G67"/>
      <c r="H67"/>
      <c r="I67" s="866" t="s">
        <v>171</v>
      </c>
      <c r="J67" s="851"/>
      <c r="K67" s="851"/>
      <c r="L67" s="851"/>
      <c r="M67" s="851"/>
      <c r="N67" s="851"/>
      <c r="O67" s="851"/>
      <c r="P67" s="851"/>
      <c r="Q67" s="851"/>
      <c r="R67" s="869"/>
      <c r="S67" s="852"/>
    </row>
    <row r="68" spans="2:19" x14ac:dyDescent="0.2">
      <c r="B68"/>
      <c r="C68"/>
      <c r="D68"/>
      <c r="E68"/>
      <c r="F68"/>
      <c r="G68"/>
      <c r="H68"/>
      <c r="I68" s="867">
        <f>I26</f>
        <v>0</v>
      </c>
      <c r="J68" s="513"/>
      <c r="K68" s="513"/>
      <c r="L68" s="513"/>
      <c r="M68" s="513"/>
      <c r="N68" s="513"/>
      <c r="O68" s="513"/>
      <c r="P68" s="513"/>
      <c r="Q68" s="513"/>
      <c r="R68" s="872"/>
      <c r="S68" s="852">
        <f>SUM(J68:R68)</f>
        <v>0</v>
      </c>
    </row>
    <row r="69" spans="2:19" ht="13.5" thickBot="1" x14ac:dyDescent="0.25">
      <c r="B69"/>
      <c r="C69"/>
      <c r="D69"/>
      <c r="E69"/>
      <c r="F69"/>
      <c r="G69"/>
      <c r="H69"/>
      <c r="I69" s="867">
        <f>I27</f>
        <v>0</v>
      </c>
      <c r="J69" s="517"/>
      <c r="K69" s="517"/>
      <c r="L69" s="517"/>
      <c r="M69" s="517"/>
      <c r="N69" s="517"/>
      <c r="O69" s="517"/>
      <c r="P69" s="517"/>
      <c r="Q69" s="517"/>
      <c r="R69" s="873"/>
      <c r="S69" s="852">
        <f>SUM(J69:R69)</f>
        <v>0</v>
      </c>
    </row>
    <row r="70" spans="2:19" ht="13.5" thickBot="1" x14ac:dyDescent="0.25">
      <c r="B70"/>
      <c r="C70"/>
      <c r="D70"/>
      <c r="E70"/>
      <c r="F70"/>
      <c r="G70"/>
      <c r="H70"/>
      <c r="I70" s="868" t="s">
        <v>33</v>
      </c>
      <c r="J70" s="855">
        <f>SUM(J57:J59,J61:J66,J68:J69)</f>
        <v>0</v>
      </c>
      <c r="K70" s="856">
        <f t="shared" ref="K70:R70" si="8">SUM(K57:K59,K61:K66)</f>
        <v>0</v>
      </c>
      <c r="L70" s="856">
        <f t="shared" si="8"/>
        <v>0</v>
      </c>
      <c r="M70" s="856">
        <f t="shared" si="8"/>
        <v>0</v>
      </c>
      <c r="N70" s="856">
        <f t="shared" si="8"/>
        <v>0</v>
      </c>
      <c r="O70" s="856">
        <f t="shared" si="8"/>
        <v>0</v>
      </c>
      <c r="P70" s="856">
        <f t="shared" si="8"/>
        <v>0</v>
      </c>
      <c r="Q70" s="856">
        <f t="shared" si="8"/>
        <v>0</v>
      </c>
      <c r="R70" s="856">
        <f t="shared" si="8"/>
        <v>0</v>
      </c>
      <c r="S70" s="857">
        <f>SUM(S57:S59,S61:S66,S68:S69)</f>
        <v>0</v>
      </c>
    </row>
    <row r="71" spans="2:19" x14ac:dyDescent="0.2">
      <c r="B71"/>
      <c r="C71"/>
      <c r="D71"/>
      <c r="E71"/>
      <c r="F71"/>
      <c r="G71"/>
      <c r="H71"/>
      <c r="J71" s="1"/>
      <c r="K71" s="1"/>
      <c r="L71" s="1"/>
      <c r="M71" s="1"/>
      <c r="N71" s="1"/>
      <c r="O71" s="1"/>
      <c r="P71" s="1"/>
      <c r="Q71" s="1"/>
      <c r="R71" s="1"/>
      <c r="S71" s="1"/>
    </row>
    <row r="72" spans="2:19" x14ac:dyDescent="0.2">
      <c r="B72"/>
      <c r="C72"/>
      <c r="D72"/>
      <c r="E72"/>
      <c r="F72"/>
      <c r="G72"/>
      <c r="H72"/>
      <c r="I72" s="858" t="s">
        <v>92</v>
      </c>
      <c r="J72" s="859"/>
      <c r="K72" s="859"/>
      <c r="L72" s="859"/>
      <c r="M72" s="859"/>
      <c r="N72" s="859"/>
      <c r="O72" s="859"/>
      <c r="P72" s="859"/>
      <c r="Q72" s="859"/>
      <c r="R72" s="859"/>
      <c r="S72" s="859"/>
    </row>
    <row r="73" spans="2:19" x14ac:dyDescent="0.2">
      <c r="B73"/>
      <c r="C73"/>
      <c r="D73"/>
      <c r="E73"/>
      <c r="F73"/>
      <c r="G73"/>
      <c r="H73"/>
      <c r="I73" s="750"/>
      <c r="J73" s="1221" t="s">
        <v>159</v>
      </c>
      <c r="K73" s="1222"/>
      <c r="L73" s="1222"/>
      <c r="M73" s="1222"/>
      <c r="N73" s="1222"/>
      <c r="O73" s="860">
        <f>E11</f>
        <v>3</v>
      </c>
      <c r="P73" s="861"/>
      <c r="Q73" s="861"/>
      <c r="R73" s="861"/>
      <c r="S73" s="861"/>
    </row>
    <row r="74" spans="2:19" ht="29.25" customHeight="1" x14ac:dyDescent="0.2">
      <c r="B74"/>
      <c r="C74"/>
      <c r="D74"/>
      <c r="E74"/>
      <c r="F74"/>
      <c r="G74"/>
      <c r="H74"/>
      <c r="I74" s="664"/>
      <c r="J74" s="1223" t="s">
        <v>207</v>
      </c>
      <c r="K74" s="1224"/>
      <c r="L74" s="1224"/>
      <c r="M74" s="1224"/>
      <c r="N74" s="1224"/>
      <c r="O74" s="1224"/>
      <c r="P74" s="1224"/>
      <c r="Q74" s="1224"/>
      <c r="R74" s="1224"/>
      <c r="S74" s="1224"/>
    </row>
    <row r="75" spans="2:19" x14ac:dyDescent="0.2">
      <c r="B75"/>
      <c r="C75"/>
      <c r="D75"/>
      <c r="E75"/>
      <c r="F75"/>
      <c r="G75"/>
      <c r="H75"/>
      <c r="I75" s="843" t="s">
        <v>32</v>
      </c>
      <c r="J75" s="659"/>
      <c r="K75" s="659"/>
      <c r="L75" s="659"/>
      <c r="M75" s="659"/>
      <c r="N75" s="659"/>
      <c r="O75" s="659"/>
      <c r="P75" s="862"/>
      <c r="Q75" s="862"/>
      <c r="R75" s="862"/>
      <c r="S75" s="846"/>
    </row>
    <row r="76" spans="2:19" ht="51" x14ac:dyDescent="0.2">
      <c r="B76"/>
      <c r="C76"/>
      <c r="D76"/>
      <c r="E76"/>
      <c r="F76"/>
      <c r="G76"/>
      <c r="H76"/>
      <c r="I76" s="847" t="s">
        <v>208</v>
      </c>
      <c r="J76" s="659" t="str">
        <f>'2.Input-Scenarios &amp; Projections'!$D$12</f>
        <v>Pills</v>
      </c>
      <c r="K76" s="659" t="str">
        <f>'2.Input-Scenarios &amp; Projections'!$E$12</f>
        <v>Injectables</v>
      </c>
      <c r="L76" s="659" t="str">
        <f>'2.Input-Scenarios &amp; Projections'!$F$12</f>
        <v>Condoms (male)</v>
      </c>
      <c r="M76" s="659" t="str">
        <f>'2.Input-Scenarios &amp; Projections'!$G$12</f>
        <v>Condoms (female)</v>
      </c>
      <c r="N76" s="659" t="str">
        <f>'2.Input-Scenarios &amp; Projections'!$H$12</f>
        <v>Implants</v>
      </c>
      <c r="O76" s="659" t="str">
        <f>'2.Input-Scenarios &amp; Projections'!$I$12</f>
        <v>IUD</v>
      </c>
      <c r="P76" s="659" t="str">
        <f>'2.Input-Scenarios &amp; Projections'!$J$12</f>
        <v>Emergency Contraceptives</v>
      </c>
      <c r="Q76" s="659">
        <f>'2.Input-Scenarios &amp; Projections'!$K$12</f>
        <v>0</v>
      </c>
      <c r="R76" s="659">
        <f>'2.Input-Scenarios &amp; Projections'!$L$12</f>
        <v>0</v>
      </c>
      <c r="S76" s="849" t="s">
        <v>24</v>
      </c>
    </row>
    <row r="77" spans="2:19" x14ac:dyDescent="0.2">
      <c r="B77"/>
      <c r="C77"/>
      <c r="D77"/>
      <c r="E77"/>
      <c r="F77"/>
      <c r="G77"/>
      <c r="H77"/>
      <c r="I77" s="850" t="s">
        <v>30</v>
      </c>
      <c r="J77" s="851"/>
      <c r="K77" s="851"/>
      <c r="L77" s="851"/>
      <c r="M77" s="851"/>
      <c r="N77" s="851"/>
      <c r="O77" s="851"/>
      <c r="P77" s="863"/>
      <c r="Q77" s="863"/>
      <c r="R77" s="864"/>
      <c r="S77" s="851"/>
    </row>
    <row r="78" spans="2:19" x14ac:dyDescent="0.2">
      <c r="B78"/>
      <c r="C78"/>
      <c r="D78"/>
      <c r="E78"/>
      <c r="F78"/>
      <c r="G78"/>
      <c r="H78"/>
      <c r="I78" s="865">
        <f>I57</f>
        <v>0</v>
      </c>
      <c r="J78" s="513"/>
      <c r="K78" s="513"/>
      <c r="L78" s="513"/>
      <c r="M78" s="513"/>
      <c r="N78" s="513"/>
      <c r="O78" s="513"/>
      <c r="P78" s="515"/>
      <c r="Q78" s="515"/>
      <c r="R78" s="870"/>
      <c r="S78" s="851">
        <f>SUM(J78:R78)</f>
        <v>0</v>
      </c>
    </row>
    <row r="79" spans="2:19" x14ac:dyDescent="0.2">
      <c r="B79"/>
      <c r="C79"/>
      <c r="D79"/>
      <c r="E79"/>
      <c r="F79"/>
      <c r="G79"/>
      <c r="H79"/>
      <c r="I79" s="865">
        <f>I58</f>
        <v>0</v>
      </c>
      <c r="J79" s="513"/>
      <c r="K79" s="513"/>
      <c r="L79" s="513"/>
      <c r="M79" s="513"/>
      <c r="N79" s="513"/>
      <c r="O79" s="513"/>
      <c r="P79" s="515"/>
      <c r="Q79" s="515"/>
      <c r="R79" s="870"/>
      <c r="S79" s="851">
        <f>SUM(J79:R79)</f>
        <v>0</v>
      </c>
    </row>
    <row r="80" spans="2:19" x14ac:dyDescent="0.2">
      <c r="B80"/>
      <c r="C80"/>
      <c r="D80"/>
      <c r="E80"/>
      <c r="F80"/>
      <c r="G80"/>
      <c r="H80"/>
      <c r="I80" s="865">
        <f>I59</f>
        <v>0</v>
      </c>
      <c r="J80" s="513"/>
      <c r="K80" s="513"/>
      <c r="L80" s="513"/>
      <c r="M80" s="513"/>
      <c r="N80" s="513"/>
      <c r="O80" s="513"/>
      <c r="P80" s="515"/>
      <c r="Q80" s="515"/>
      <c r="R80" s="870"/>
      <c r="S80" s="851">
        <f>SUM(J80:R80)</f>
        <v>0</v>
      </c>
    </row>
    <row r="81" spans="2:19" x14ac:dyDescent="0.2">
      <c r="B81"/>
      <c r="C81"/>
      <c r="D81"/>
      <c r="E81"/>
      <c r="F81"/>
      <c r="G81"/>
      <c r="H81"/>
      <c r="I81" s="850" t="s">
        <v>93</v>
      </c>
      <c r="J81" s="851"/>
      <c r="K81" s="851"/>
      <c r="L81" s="851"/>
      <c r="M81" s="851"/>
      <c r="N81" s="851"/>
      <c r="O81" s="851"/>
      <c r="P81" s="863"/>
      <c r="Q81" s="863"/>
      <c r="R81" s="864"/>
      <c r="S81" s="851"/>
    </row>
    <row r="82" spans="2:19" x14ac:dyDescent="0.2">
      <c r="B82"/>
      <c r="C82"/>
      <c r="D82"/>
      <c r="E82"/>
      <c r="F82"/>
      <c r="G82"/>
      <c r="H82"/>
      <c r="I82" s="865">
        <f t="shared" ref="I82:I87" si="9">I61</f>
        <v>0</v>
      </c>
      <c r="J82" s="513"/>
      <c r="K82" s="513"/>
      <c r="L82" s="513"/>
      <c r="M82" s="513"/>
      <c r="N82" s="513"/>
      <c r="O82" s="513"/>
      <c r="P82" s="515"/>
      <c r="Q82" s="515"/>
      <c r="R82" s="870"/>
      <c r="S82" s="851">
        <f t="shared" ref="S82:S87" si="10">SUM(J82:R82)</f>
        <v>0</v>
      </c>
    </row>
    <row r="83" spans="2:19" ht="12.75" customHeight="1" x14ac:dyDescent="0.2">
      <c r="B83"/>
      <c r="C83"/>
      <c r="D83"/>
      <c r="E83"/>
      <c r="F83"/>
      <c r="G83"/>
      <c r="H83"/>
      <c r="I83" s="865">
        <f t="shared" si="9"/>
        <v>0</v>
      </c>
      <c r="J83" s="513"/>
      <c r="K83" s="513"/>
      <c r="L83" s="513"/>
      <c r="M83" s="513"/>
      <c r="N83" s="513"/>
      <c r="O83" s="513"/>
      <c r="P83" s="515"/>
      <c r="Q83" s="515"/>
      <c r="R83" s="870"/>
      <c r="S83" s="851">
        <f t="shared" si="10"/>
        <v>0</v>
      </c>
    </row>
    <row r="84" spans="2:19" x14ac:dyDescent="0.2">
      <c r="B84"/>
      <c r="C84"/>
      <c r="D84"/>
      <c r="E84"/>
      <c r="F84"/>
      <c r="G84"/>
      <c r="H84"/>
      <c r="I84" s="865">
        <f t="shared" si="9"/>
        <v>0</v>
      </c>
      <c r="J84" s="513"/>
      <c r="K84" s="513"/>
      <c r="L84" s="513"/>
      <c r="M84" s="513"/>
      <c r="N84" s="513"/>
      <c r="O84" s="513"/>
      <c r="P84" s="515"/>
      <c r="Q84" s="515"/>
      <c r="R84" s="870"/>
      <c r="S84" s="851">
        <f t="shared" si="10"/>
        <v>0</v>
      </c>
    </row>
    <row r="85" spans="2:19" x14ac:dyDescent="0.2">
      <c r="B85"/>
      <c r="C85"/>
      <c r="D85"/>
      <c r="E85"/>
      <c r="F85"/>
      <c r="G85"/>
      <c r="H85"/>
      <c r="I85" s="865">
        <f t="shared" si="9"/>
        <v>0</v>
      </c>
      <c r="J85" s="513"/>
      <c r="K85" s="513"/>
      <c r="L85" s="513"/>
      <c r="M85" s="513"/>
      <c r="N85" s="513"/>
      <c r="O85" s="513"/>
      <c r="P85" s="515"/>
      <c r="Q85" s="515"/>
      <c r="R85" s="870"/>
      <c r="S85" s="851">
        <f t="shared" si="10"/>
        <v>0</v>
      </c>
    </row>
    <row r="86" spans="2:19" x14ac:dyDescent="0.2">
      <c r="B86"/>
      <c r="C86"/>
      <c r="D86"/>
      <c r="E86"/>
      <c r="F86"/>
      <c r="G86"/>
      <c r="H86"/>
      <c r="I86" s="865">
        <f t="shared" si="9"/>
        <v>0</v>
      </c>
      <c r="J86" s="513"/>
      <c r="K86" s="513"/>
      <c r="L86" s="513"/>
      <c r="M86" s="513"/>
      <c r="N86" s="513"/>
      <c r="O86" s="513"/>
      <c r="P86" s="515"/>
      <c r="Q86" s="515"/>
      <c r="R86" s="870"/>
      <c r="S86" s="851">
        <f t="shared" si="10"/>
        <v>0</v>
      </c>
    </row>
    <row r="87" spans="2:19" x14ac:dyDescent="0.2">
      <c r="B87"/>
      <c r="C87"/>
      <c r="D87"/>
      <c r="E87"/>
      <c r="F87"/>
      <c r="G87"/>
      <c r="H87"/>
      <c r="I87" s="865">
        <f t="shared" si="9"/>
        <v>0</v>
      </c>
      <c r="J87" s="517"/>
      <c r="K87" s="517"/>
      <c r="L87" s="517"/>
      <c r="M87" s="517"/>
      <c r="N87" s="517"/>
      <c r="O87" s="517"/>
      <c r="P87" s="518"/>
      <c r="Q87" s="518"/>
      <c r="R87" s="871"/>
      <c r="S87" s="852">
        <f t="shared" si="10"/>
        <v>0</v>
      </c>
    </row>
    <row r="88" spans="2:19" x14ac:dyDescent="0.2">
      <c r="B88"/>
      <c r="C88"/>
      <c r="D88"/>
      <c r="E88"/>
      <c r="F88"/>
      <c r="G88"/>
      <c r="H88"/>
      <c r="I88" s="866" t="s">
        <v>171</v>
      </c>
      <c r="J88" s="851"/>
      <c r="K88" s="851"/>
      <c r="L88" s="851"/>
      <c r="M88" s="851"/>
      <c r="N88" s="851"/>
      <c r="O88" s="851"/>
      <c r="P88" s="851"/>
      <c r="Q88" s="851"/>
      <c r="R88" s="869"/>
      <c r="S88" s="852"/>
    </row>
    <row r="89" spans="2:19" x14ac:dyDescent="0.2">
      <c r="B89"/>
      <c r="C89"/>
      <c r="D89"/>
      <c r="E89"/>
      <c r="F89"/>
      <c r="G89"/>
      <c r="H89"/>
      <c r="I89" s="867">
        <f>I26</f>
        <v>0</v>
      </c>
      <c r="J89" s="513"/>
      <c r="K89" s="513"/>
      <c r="L89" s="513"/>
      <c r="M89" s="513"/>
      <c r="N89" s="513"/>
      <c r="O89" s="513"/>
      <c r="P89" s="513"/>
      <c r="Q89" s="513"/>
      <c r="R89" s="872"/>
      <c r="S89" s="852">
        <f>SUM(J89:R89)</f>
        <v>0</v>
      </c>
    </row>
    <row r="90" spans="2:19" ht="13.5" thickBot="1" x14ac:dyDescent="0.25">
      <c r="B90"/>
      <c r="C90"/>
      <c r="D90"/>
      <c r="E90"/>
      <c r="F90"/>
      <c r="G90"/>
      <c r="H90"/>
      <c r="I90" s="867">
        <f>I27</f>
        <v>0</v>
      </c>
      <c r="J90" s="517"/>
      <c r="K90" s="517"/>
      <c r="L90" s="517"/>
      <c r="M90" s="517"/>
      <c r="N90" s="517"/>
      <c r="O90" s="517"/>
      <c r="P90" s="517"/>
      <c r="Q90" s="517"/>
      <c r="R90" s="873"/>
      <c r="S90" s="852">
        <f>SUM(J90:R90)</f>
        <v>0</v>
      </c>
    </row>
    <row r="91" spans="2:19" ht="13.5" thickBot="1" x14ac:dyDescent="0.25">
      <c r="B91"/>
      <c r="C91"/>
      <c r="D91"/>
      <c r="E91"/>
      <c r="F91"/>
      <c r="G91"/>
      <c r="H91"/>
      <c r="I91" s="868" t="s">
        <v>33</v>
      </c>
      <c r="J91" s="855">
        <f>SUM(J78:J80,J82:J87,J89:J90)</f>
        <v>0</v>
      </c>
      <c r="K91" s="856">
        <f t="shared" ref="K91:R91" si="11">SUM(K78:K80,K82:K87)</f>
        <v>0</v>
      </c>
      <c r="L91" s="856">
        <f t="shared" si="11"/>
        <v>0</v>
      </c>
      <c r="M91" s="856">
        <f t="shared" si="11"/>
        <v>0</v>
      </c>
      <c r="N91" s="856">
        <f t="shared" si="11"/>
        <v>0</v>
      </c>
      <c r="O91" s="856">
        <f t="shared" si="11"/>
        <v>0</v>
      </c>
      <c r="P91" s="856">
        <f t="shared" si="11"/>
        <v>0</v>
      </c>
      <c r="Q91" s="856">
        <f t="shared" si="11"/>
        <v>0</v>
      </c>
      <c r="R91" s="856">
        <f t="shared" si="11"/>
        <v>0</v>
      </c>
      <c r="S91" s="857">
        <f>SUM(S78:S80,S82:S87,S89:S90)</f>
        <v>0</v>
      </c>
    </row>
    <row r="92" spans="2:19" x14ac:dyDescent="0.2">
      <c r="B92"/>
      <c r="C92"/>
      <c r="D92"/>
      <c r="E92"/>
      <c r="F92"/>
      <c r="G92"/>
      <c r="H92"/>
      <c r="J92" s="1"/>
      <c r="K92" s="1"/>
      <c r="L92" s="1"/>
      <c r="M92" s="1"/>
      <c r="N92" s="1"/>
      <c r="O92" s="1"/>
      <c r="P92" s="1"/>
      <c r="Q92" s="1"/>
      <c r="R92" s="1"/>
      <c r="S92" s="1"/>
    </row>
    <row r="93" spans="2:19" x14ac:dyDescent="0.2">
      <c r="B93"/>
      <c r="C93"/>
      <c r="D93"/>
      <c r="E93"/>
      <c r="F93"/>
      <c r="G93"/>
      <c r="H93"/>
      <c r="I93" s="858" t="s">
        <v>92</v>
      </c>
      <c r="J93" s="859"/>
      <c r="K93" s="859"/>
      <c r="L93" s="859"/>
      <c r="M93" s="859"/>
      <c r="N93" s="859"/>
      <c r="O93" s="859"/>
      <c r="P93" s="859"/>
      <c r="Q93" s="859"/>
      <c r="R93" s="859"/>
      <c r="S93" s="859"/>
    </row>
    <row r="94" spans="2:19" x14ac:dyDescent="0.2">
      <c r="B94"/>
      <c r="C94"/>
      <c r="D94"/>
      <c r="E94"/>
      <c r="F94"/>
      <c r="G94"/>
      <c r="H94"/>
      <c r="I94" s="750"/>
      <c r="J94" s="1221" t="s">
        <v>159</v>
      </c>
      <c r="K94" s="1222"/>
      <c r="L94" s="1222"/>
      <c r="M94" s="1222"/>
      <c r="N94" s="1222"/>
      <c r="O94" s="860">
        <f>F11</f>
        <v>4</v>
      </c>
      <c r="P94" s="861"/>
      <c r="Q94" s="861"/>
      <c r="R94" s="861"/>
      <c r="S94" s="861"/>
    </row>
    <row r="95" spans="2:19" ht="27.75" customHeight="1" x14ac:dyDescent="0.2">
      <c r="B95"/>
      <c r="C95"/>
      <c r="D95"/>
      <c r="E95"/>
      <c r="F95"/>
      <c r="G95"/>
      <c r="H95"/>
      <c r="I95" s="664"/>
      <c r="J95" s="1223" t="s">
        <v>207</v>
      </c>
      <c r="K95" s="1224"/>
      <c r="L95" s="1224"/>
      <c r="M95" s="1224"/>
      <c r="N95" s="1224"/>
      <c r="O95" s="1224"/>
      <c r="P95" s="1224"/>
      <c r="Q95" s="1224"/>
      <c r="R95" s="1224"/>
      <c r="S95" s="1224"/>
    </row>
    <row r="96" spans="2:19" x14ac:dyDescent="0.2">
      <c r="B96"/>
      <c r="C96"/>
      <c r="D96"/>
      <c r="E96"/>
      <c r="F96"/>
      <c r="G96"/>
      <c r="I96" s="843" t="s">
        <v>32</v>
      </c>
      <c r="J96" s="659"/>
      <c r="K96" s="659"/>
      <c r="L96" s="659"/>
      <c r="M96" s="659"/>
      <c r="N96" s="659"/>
      <c r="O96" s="659"/>
      <c r="P96" s="862"/>
      <c r="Q96" s="862"/>
      <c r="R96" s="862"/>
      <c r="S96" s="846"/>
    </row>
    <row r="97" spans="2:19" ht="51" x14ac:dyDescent="0.2">
      <c r="B97"/>
      <c r="C97"/>
      <c r="D97"/>
      <c r="E97"/>
      <c r="F97"/>
      <c r="G97"/>
      <c r="I97" s="847" t="s">
        <v>208</v>
      </c>
      <c r="J97" s="659" t="str">
        <f>'2.Input-Scenarios &amp; Projections'!$D$12</f>
        <v>Pills</v>
      </c>
      <c r="K97" s="659" t="str">
        <f>'2.Input-Scenarios &amp; Projections'!$E$12</f>
        <v>Injectables</v>
      </c>
      <c r="L97" s="659" t="str">
        <f>'2.Input-Scenarios &amp; Projections'!$F$12</f>
        <v>Condoms (male)</v>
      </c>
      <c r="M97" s="659" t="str">
        <f>'2.Input-Scenarios &amp; Projections'!$G$12</f>
        <v>Condoms (female)</v>
      </c>
      <c r="N97" s="659" t="str">
        <f>'2.Input-Scenarios &amp; Projections'!$H$12</f>
        <v>Implants</v>
      </c>
      <c r="O97" s="659" t="str">
        <f>'2.Input-Scenarios &amp; Projections'!$I$12</f>
        <v>IUD</v>
      </c>
      <c r="P97" s="659" t="str">
        <f>'2.Input-Scenarios &amp; Projections'!$J$12</f>
        <v>Emergency Contraceptives</v>
      </c>
      <c r="Q97" s="659">
        <f>'2.Input-Scenarios &amp; Projections'!$K$12</f>
        <v>0</v>
      </c>
      <c r="R97" s="659">
        <f>'2.Input-Scenarios &amp; Projections'!$L$12</f>
        <v>0</v>
      </c>
      <c r="S97" s="849" t="s">
        <v>24</v>
      </c>
    </row>
    <row r="98" spans="2:19" x14ac:dyDescent="0.2">
      <c r="B98"/>
      <c r="C98"/>
      <c r="D98"/>
      <c r="E98"/>
      <c r="F98"/>
      <c r="G98"/>
      <c r="I98" s="850" t="s">
        <v>30</v>
      </c>
      <c r="J98" s="851"/>
      <c r="K98" s="851"/>
      <c r="L98" s="851"/>
      <c r="M98" s="851"/>
      <c r="N98" s="851"/>
      <c r="O98" s="851"/>
      <c r="P98" s="863"/>
      <c r="Q98" s="863"/>
      <c r="R98" s="864"/>
      <c r="S98" s="851"/>
    </row>
    <row r="99" spans="2:19" x14ac:dyDescent="0.2">
      <c r="I99" s="850" t="s">
        <v>30</v>
      </c>
      <c r="J99" s="513"/>
      <c r="K99" s="513"/>
      <c r="L99" s="513"/>
      <c r="M99" s="513"/>
      <c r="N99" s="513"/>
      <c r="O99" s="513"/>
      <c r="P99" s="515"/>
      <c r="Q99" s="515"/>
      <c r="R99" s="870"/>
      <c r="S99" s="851">
        <f>SUM(J99:R99)</f>
        <v>0</v>
      </c>
    </row>
    <row r="100" spans="2:19" x14ac:dyDescent="0.2">
      <c r="I100" s="865">
        <f>I79</f>
        <v>0</v>
      </c>
      <c r="J100" s="513"/>
      <c r="K100" s="513"/>
      <c r="L100" s="513"/>
      <c r="M100" s="513"/>
      <c r="N100" s="513"/>
      <c r="O100" s="513"/>
      <c r="P100" s="515"/>
      <c r="Q100" s="515"/>
      <c r="R100" s="870"/>
      <c r="S100" s="851">
        <f>SUM(J100:R100)</f>
        <v>0</v>
      </c>
    </row>
    <row r="101" spans="2:19" x14ac:dyDescent="0.2">
      <c r="I101" s="865">
        <f>I80</f>
        <v>0</v>
      </c>
      <c r="J101" s="513"/>
      <c r="K101" s="513"/>
      <c r="L101" s="513"/>
      <c r="M101" s="513"/>
      <c r="N101" s="513"/>
      <c r="O101" s="513"/>
      <c r="P101" s="515"/>
      <c r="Q101" s="515"/>
      <c r="R101" s="870"/>
      <c r="S101" s="851">
        <f>SUM(J101:R101)</f>
        <v>0</v>
      </c>
    </row>
    <row r="102" spans="2:19" x14ac:dyDescent="0.2">
      <c r="I102" s="865" t="str">
        <f>I81</f>
        <v>Donors/Non-profit</v>
      </c>
      <c r="J102" s="851"/>
      <c r="K102" s="851"/>
      <c r="L102" s="851"/>
      <c r="M102" s="851"/>
      <c r="N102" s="851"/>
      <c r="O102" s="851"/>
      <c r="P102" s="863"/>
      <c r="Q102" s="863"/>
      <c r="R102" s="864"/>
      <c r="S102" s="851"/>
    </row>
    <row r="103" spans="2:19" x14ac:dyDescent="0.2">
      <c r="I103" s="850" t="s">
        <v>93</v>
      </c>
      <c r="J103" s="513"/>
      <c r="K103" s="513"/>
      <c r="L103" s="513"/>
      <c r="M103" s="513"/>
      <c r="N103" s="513"/>
      <c r="O103" s="513"/>
      <c r="P103" s="515"/>
      <c r="Q103" s="515"/>
      <c r="R103" s="870"/>
      <c r="S103" s="851">
        <f t="shared" ref="S103:S108" si="12">SUM(J103:R103)</f>
        <v>0</v>
      </c>
    </row>
    <row r="104" spans="2:19" x14ac:dyDescent="0.2">
      <c r="I104" s="865">
        <f>I83</f>
        <v>0</v>
      </c>
      <c r="J104" s="513"/>
      <c r="K104" s="513"/>
      <c r="L104" s="513"/>
      <c r="M104" s="513"/>
      <c r="N104" s="513"/>
      <c r="O104" s="513"/>
      <c r="P104" s="515"/>
      <c r="Q104" s="515"/>
      <c r="R104" s="870"/>
      <c r="S104" s="851">
        <f t="shared" si="12"/>
        <v>0</v>
      </c>
    </row>
    <row r="105" spans="2:19" x14ac:dyDescent="0.2">
      <c r="I105" s="865">
        <f>I84</f>
        <v>0</v>
      </c>
      <c r="J105" s="513"/>
      <c r="K105" s="513"/>
      <c r="L105" s="513"/>
      <c r="M105" s="513"/>
      <c r="N105" s="513"/>
      <c r="O105" s="513"/>
      <c r="P105" s="515"/>
      <c r="Q105" s="515"/>
      <c r="R105" s="870"/>
      <c r="S105" s="851">
        <f t="shared" si="12"/>
        <v>0</v>
      </c>
    </row>
    <row r="106" spans="2:19" x14ac:dyDescent="0.2">
      <c r="I106" s="865">
        <f>I85</f>
        <v>0</v>
      </c>
      <c r="J106" s="513"/>
      <c r="K106" s="513"/>
      <c r="L106" s="513"/>
      <c r="M106" s="513"/>
      <c r="N106" s="513"/>
      <c r="O106" s="513"/>
      <c r="P106" s="515"/>
      <c r="Q106" s="515"/>
      <c r="R106" s="870"/>
      <c r="S106" s="851">
        <f t="shared" si="12"/>
        <v>0</v>
      </c>
    </row>
    <row r="107" spans="2:19" x14ac:dyDescent="0.2">
      <c r="I107" s="865">
        <f>I86</f>
        <v>0</v>
      </c>
      <c r="J107" s="513"/>
      <c r="K107" s="513"/>
      <c r="L107" s="513"/>
      <c r="M107" s="513"/>
      <c r="N107" s="513"/>
      <c r="O107" s="513"/>
      <c r="P107" s="515"/>
      <c r="Q107" s="515"/>
      <c r="R107" s="870"/>
      <c r="S107" s="851">
        <f t="shared" si="12"/>
        <v>0</v>
      </c>
    </row>
    <row r="108" spans="2:19" x14ac:dyDescent="0.2">
      <c r="I108" s="865">
        <f>I87</f>
        <v>0</v>
      </c>
      <c r="J108" s="517"/>
      <c r="K108" s="517"/>
      <c r="L108" s="517"/>
      <c r="M108" s="517"/>
      <c r="N108" s="517"/>
      <c r="O108" s="517"/>
      <c r="P108" s="518"/>
      <c r="Q108" s="518"/>
      <c r="R108" s="871"/>
      <c r="S108" s="852">
        <f t="shared" si="12"/>
        <v>0</v>
      </c>
    </row>
    <row r="109" spans="2:19" x14ac:dyDescent="0.2">
      <c r="I109" s="866" t="s">
        <v>171</v>
      </c>
      <c r="J109" s="851"/>
      <c r="K109" s="851"/>
      <c r="L109" s="851"/>
      <c r="M109" s="851"/>
      <c r="N109" s="851"/>
      <c r="O109" s="851"/>
      <c r="P109" s="851"/>
      <c r="Q109" s="851"/>
      <c r="R109" s="869"/>
      <c r="S109" s="852"/>
    </row>
    <row r="110" spans="2:19" x14ac:dyDescent="0.2">
      <c r="I110" s="867">
        <f>I26</f>
        <v>0</v>
      </c>
      <c r="J110" s="513"/>
      <c r="K110" s="513"/>
      <c r="L110" s="513"/>
      <c r="M110" s="513"/>
      <c r="N110" s="513"/>
      <c r="O110" s="513"/>
      <c r="P110" s="513"/>
      <c r="Q110" s="513"/>
      <c r="R110" s="872"/>
      <c r="S110" s="852">
        <f>SUM(J110:R110)</f>
        <v>0</v>
      </c>
    </row>
    <row r="111" spans="2:19" ht="13.5" thickBot="1" x14ac:dyDescent="0.25">
      <c r="I111" s="867">
        <f>I27</f>
        <v>0</v>
      </c>
      <c r="J111" s="517"/>
      <c r="K111" s="517"/>
      <c r="L111" s="517"/>
      <c r="M111" s="517"/>
      <c r="N111" s="517"/>
      <c r="O111" s="517"/>
      <c r="P111" s="517"/>
      <c r="Q111" s="517"/>
      <c r="R111" s="873"/>
      <c r="S111" s="852">
        <f>SUM(J111:R111)</f>
        <v>0</v>
      </c>
    </row>
    <row r="112" spans="2:19" ht="13.5" thickBot="1" x14ac:dyDescent="0.25">
      <c r="I112" s="868" t="s">
        <v>33</v>
      </c>
      <c r="J112" s="855">
        <f>SUM(J99:J101,J103:J108,J110:J111)</f>
        <v>0</v>
      </c>
      <c r="K112" s="856">
        <f t="shared" ref="K112:R112" si="13">SUM(K99:K101,K103:K108)</f>
        <v>0</v>
      </c>
      <c r="L112" s="856">
        <f t="shared" si="13"/>
        <v>0</v>
      </c>
      <c r="M112" s="856">
        <f t="shared" si="13"/>
        <v>0</v>
      </c>
      <c r="N112" s="856">
        <f t="shared" si="13"/>
        <v>0</v>
      </c>
      <c r="O112" s="856">
        <f t="shared" si="13"/>
        <v>0</v>
      </c>
      <c r="P112" s="856">
        <f t="shared" si="13"/>
        <v>0</v>
      </c>
      <c r="Q112" s="856">
        <f t="shared" si="13"/>
        <v>0</v>
      </c>
      <c r="R112" s="856">
        <f t="shared" si="13"/>
        <v>0</v>
      </c>
      <c r="S112" s="857">
        <f>SUM(S99:S101,S103:S108,S110:S111)</f>
        <v>0</v>
      </c>
    </row>
  </sheetData>
  <sheetProtection password="E460" sheet="1"/>
  <mergeCells count="11">
    <mergeCell ref="I8:S8"/>
    <mergeCell ref="J11:S11"/>
    <mergeCell ref="J32:S32"/>
    <mergeCell ref="J31:N31"/>
    <mergeCell ref="J10:N10"/>
    <mergeCell ref="J52:N52"/>
    <mergeCell ref="J95:S95"/>
    <mergeCell ref="J53:S53"/>
    <mergeCell ref="J74:S74"/>
    <mergeCell ref="J94:N94"/>
    <mergeCell ref="J73:N73"/>
  </mergeCells>
  <phoneticPr fontId="3" type="noConversion"/>
  <pageMargins left="0.75" right="0.75" top="1" bottom="1" header="0.5" footer="0.5"/>
  <pageSetup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9"/>
  <sheetViews>
    <sheetView workbookViewId="0">
      <selection activeCell="D13" sqref="D13"/>
    </sheetView>
  </sheetViews>
  <sheetFormatPr defaultRowHeight="11.25" x14ac:dyDescent="0.2"/>
  <cols>
    <col min="1" max="1" width="13.7109375" style="7" customWidth="1"/>
    <col min="2" max="2" width="13.7109375" style="53" customWidth="1"/>
    <col min="3" max="8" width="13.7109375" style="7" customWidth="1"/>
    <col min="9" max="9" width="13.7109375" style="594" customWidth="1"/>
    <col min="10" max="42" width="13.7109375" style="7" customWidth="1"/>
    <col min="43" max="43" width="13.7109375" style="53" customWidth="1"/>
    <col min="44" max="52" width="13.7109375" style="7" customWidth="1"/>
    <col min="53" max="53" width="2.85546875" style="7" customWidth="1"/>
    <col min="54" max="55" width="13.7109375" style="7" customWidth="1"/>
    <col min="56" max="16384" width="9.140625" style="7"/>
  </cols>
  <sheetData>
    <row r="1" spans="1:66" ht="15.75" x14ac:dyDescent="0.25">
      <c r="A1" s="267" t="s">
        <v>123</v>
      </c>
      <c r="B1" s="268"/>
      <c r="C1" s="268"/>
      <c r="D1" s="156"/>
    </row>
    <row r="3" spans="1:66" ht="18" x14ac:dyDescent="0.25">
      <c r="A3" s="270" t="s">
        <v>111</v>
      </c>
      <c r="B3" s="269"/>
      <c r="C3" s="271"/>
      <c r="D3" s="269"/>
      <c r="E3" s="269"/>
      <c r="F3" s="269"/>
      <c r="G3" s="269"/>
      <c r="H3" s="269"/>
      <c r="I3" s="595"/>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397"/>
      <c r="AR3" s="397"/>
      <c r="AS3" s="398"/>
      <c r="AT3" s="398"/>
      <c r="AU3" s="398"/>
      <c r="AV3" s="398"/>
      <c r="AW3" s="398"/>
      <c r="AX3" s="398"/>
      <c r="AY3" s="398"/>
      <c r="AZ3" s="398"/>
      <c r="BA3" s="333"/>
    </row>
    <row r="4" spans="1:66" ht="18" x14ac:dyDescent="0.25">
      <c r="A4" s="270"/>
      <c r="B4" s="269"/>
      <c r="C4" s="327" t="s">
        <v>110</v>
      </c>
      <c r="D4" s="269"/>
      <c r="E4" s="269"/>
      <c r="F4" s="269"/>
      <c r="G4" s="269"/>
      <c r="H4" s="269"/>
      <c r="I4" s="595"/>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397"/>
      <c r="AR4" s="397"/>
      <c r="AS4" s="398"/>
      <c r="AT4" s="398"/>
      <c r="AU4" s="398"/>
      <c r="AV4" s="398"/>
      <c r="AW4" s="398"/>
      <c r="AX4" s="398"/>
      <c r="AY4" s="398"/>
      <c r="AZ4" s="398"/>
      <c r="BA4" s="333"/>
    </row>
    <row r="5" spans="1:66" s="8" customFormat="1" ht="12.75" customHeight="1" x14ac:dyDescent="0.2">
      <c r="A5" s="339"/>
      <c r="B5" s="359"/>
      <c r="C5" s="1227">
        <f>'1. Input - Background info'!$B$7</f>
        <v>0</v>
      </c>
      <c r="D5" s="1228"/>
      <c r="E5" s="1228"/>
      <c r="F5" s="1228"/>
      <c r="G5" s="1228"/>
      <c r="H5" s="1228"/>
      <c r="I5" s="1228"/>
      <c r="J5" s="1228"/>
      <c r="K5" s="1228"/>
      <c r="L5" s="1228"/>
      <c r="M5" s="1226">
        <f>C5+1</f>
        <v>1</v>
      </c>
      <c r="N5" s="1226"/>
      <c r="O5" s="1226"/>
      <c r="P5" s="1226"/>
      <c r="Q5" s="1226"/>
      <c r="R5" s="1226"/>
      <c r="S5" s="1226"/>
      <c r="T5" s="1226"/>
      <c r="U5" s="1226"/>
      <c r="V5" s="1226"/>
      <c r="W5" s="1228">
        <f>M5+1</f>
        <v>2</v>
      </c>
      <c r="X5" s="1228"/>
      <c r="Y5" s="1228"/>
      <c r="Z5" s="1228"/>
      <c r="AA5" s="1228"/>
      <c r="AB5" s="1228"/>
      <c r="AC5" s="1228"/>
      <c r="AD5" s="1228"/>
      <c r="AE5" s="1228"/>
      <c r="AF5" s="1228"/>
      <c r="AG5" s="1229">
        <f>W5+1</f>
        <v>3</v>
      </c>
      <c r="AH5" s="1229"/>
      <c r="AI5" s="1229"/>
      <c r="AJ5" s="1229"/>
      <c r="AK5" s="1229"/>
      <c r="AL5" s="1229"/>
      <c r="AM5" s="1229"/>
      <c r="AN5" s="1229"/>
      <c r="AO5" s="1229"/>
      <c r="AP5" s="1229"/>
      <c r="AQ5" s="1230">
        <f>AG5+1</f>
        <v>4</v>
      </c>
      <c r="AR5" s="1230"/>
      <c r="AS5" s="1230"/>
      <c r="AT5" s="1230"/>
      <c r="AU5" s="1230"/>
      <c r="AV5" s="1230"/>
      <c r="AW5" s="1230"/>
      <c r="AX5" s="1230"/>
      <c r="AY5" s="1230"/>
      <c r="AZ5" s="1230"/>
      <c r="BB5" s="352" t="s">
        <v>124</v>
      </c>
      <c r="BC5" s="334"/>
      <c r="BD5" s="334"/>
      <c r="BE5" s="334"/>
      <c r="BF5" s="334"/>
      <c r="BG5" s="334"/>
      <c r="BH5" s="334"/>
      <c r="BI5" s="334"/>
      <c r="BJ5" s="335"/>
      <c r="BK5" s="52"/>
      <c r="BL5" s="52"/>
      <c r="BM5" s="52"/>
      <c r="BN5" s="52"/>
    </row>
    <row r="6" spans="1:66" s="9" customFormat="1" ht="33.75" customHeight="1" x14ac:dyDescent="0.2">
      <c r="A6" s="61" t="str">
        <f>'3.Input- Contraceptive forecast'!C11</f>
        <v>MOH</v>
      </c>
      <c r="B6" s="59"/>
      <c r="C6" s="16" t="str">
        <f>'2.Input-Scenarios &amp; Projections'!$D$12</f>
        <v>Pills</v>
      </c>
      <c r="D6" s="16" t="str">
        <f>'2.Input-Scenarios &amp; Projections'!$E$12</f>
        <v>Injectables</v>
      </c>
      <c r="E6" s="16" t="str">
        <f>'2.Input-Scenarios &amp; Projections'!$F$12</f>
        <v>Condoms (male)</v>
      </c>
      <c r="F6" s="16" t="str">
        <f>'2.Input-Scenarios &amp; Projections'!$G$12</f>
        <v>Condoms (female)</v>
      </c>
      <c r="G6" s="16" t="str">
        <f>'2.Input-Scenarios &amp; Projections'!$H$12</f>
        <v>Implants</v>
      </c>
      <c r="H6" s="16" t="str">
        <f>'2.Input-Scenarios &amp; Projections'!$I$12</f>
        <v>IUD</v>
      </c>
      <c r="I6" s="16" t="str">
        <f>'2.Input-Scenarios &amp; Projections'!$J$12</f>
        <v>Emergency Contraceptives</v>
      </c>
      <c r="J6" s="16">
        <f>'2.Input-Scenarios &amp; Projections'!$K$12</f>
        <v>0</v>
      </c>
      <c r="K6" s="16">
        <f>'2.Input-Scenarios &amp; Projections'!$L$12</f>
        <v>0</v>
      </c>
      <c r="L6" s="16" t="s">
        <v>24</v>
      </c>
      <c r="M6" s="62" t="str">
        <f>'2.Input-Scenarios &amp; Projections'!$D$12</f>
        <v>Pills</v>
      </c>
      <c r="N6" s="17" t="str">
        <f>'2.Input-Scenarios &amp; Projections'!$E$12</f>
        <v>Injectables</v>
      </c>
      <c r="O6" s="17" t="str">
        <f>'2.Input-Scenarios &amp; Projections'!$F$12</f>
        <v>Condoms (male)</v>
      </c>
      <c r="P6" s="17" t="str">
        <f>'2.Input-Scenarios &amp; Projections'!$G$12</f>
        <v>Condoms (female)</v>
      </c>
      <c r="Q6" s="17" t="str">
        <f>'2.Input-Scenarios &amp; Projections'!$H$12</f>
        <v>Implants</v>
      </c>
      <c r="R6" s="17" t="str">
        <f>'2.Input-Scenarios &amp; Projections'!$I$12</f>
        <v>IUD</v>
      </c>
      <c r="S6" s="17" t="str">
        <f>'2.Input-Scenarios &amp; Projections'!$J$12</f>
        <v>Emergency Contraceptives</v>
      </c>
      <c r="T6" s="17">
        <f>'2.Input-Scenarios &amp; Projections'!$K$12</f>
        <v>0</v>
      </c>
      <c r="U6" s="17">
        <f>'2.Input-Scenarios &amp; Projections'!$L$12</f>
        <v>0</v>
      </c>
      <c r="V6" s="17" t="s">
        <v>24</v>
      </c>
      <c r="W6" s="63" t="str">
        <f>'2.Input-Scenarios &amp; Projections'!$D$12</f>
        <v>Pills</v>
      </c>
      <c r="X6" s="16" t="str">
        <f>'2.Input-Scenarios &amp; Projections'!$E$12</f>
        <v>Injectables</v>
      </c>
      <c r="Y6" s="16" t="str">
        <f>'2.Input-Scenarios &amp; Projections'!$F$12</f>
        <v>Condoms (male)</v>
      </c>
      <c r="Z6" s="16" t="str">
        <f>'2.Input-Scenarios &amp; Projections'!$G$12</f>
        <v>Condoms (female)</v>
      </c>
      <c r="AA6" s="16" t="str">
        <f>'2.Input-Scenarios &amp; Projections'!$H$12</f>
        <v>Implants</v>
      </c>
      <c r="AB6" s="16" t="str">
        <f>'2.Input-Scenarios &amp; Projections'!$I$12</f>
        <v>IUD</v>
      </c>
      <c r="AC6" s="16" t="str">
        <f>'2.Input-Scenarios &amp; Projections'!$J$12</f>
        <v>Emergency Contraceptives</v>
      </c>
      <c r="AD6" s="16">
        <f>'2.Input-Scenarios &amp; Projections'!$K$12</f>
        <v>0</v>
      </c>
      <c r="AE6" s="16">
        <f>'2.Input-Scenarios &amp; Projections'!$L$12</f>
        <v>0</v>
      </c>
      <c r="AF6" s="16" t="s">
        <v>24</v>
      </c>
      <c r="AG6" s="62" t="str">
        <f>'2.Input-Scenarios &amp; Projections'!$D$12</f>
        <v>Pills</v>
      </c>
      <c r="AH6" s="17" t="str">
        <f>'2.Input-Scenarios &amp; Projections'!$E$12</f>
        <v>Injectables</v>
      </c>
      <c r="AI6" s="17" t="str">
        <f>'2.Input-Scenarios &amp; Projections'!$F$12</f>
        <v>Condoms (male)</v>
      </c>
      <c r="AJ6" s="17" t="str">
        <f>'2.Input-Scenarios &amp; Projections'!$G$12</f>
        <v>Condoms (female)</v>
      </c>
      <c r="AK6" s="17" t="str">
        <f>'2.Input-Scenarios &amp; Projections'!$H$12</f>
        <v>Implants</v>
      </c>
      <c r="AL6" s="17" t="str">
        <f>'2.Input-Scenarios &amp; Projections'!$I$12</f>
        <v>IUD</v>
      </c>
      <c r="AM6" s="17" t="str">
        <f>'2.Input-Scenarios &amp; Projections'!$J$12</f>
        <v>Emergency Contraceptives</v>
      </c>
      <c r="AN6" s="17">
        <f>'2.Input-Scenarios &amp; Projections'!$K$12</f>
        <v>0</v>
      </c>
      <c r="AO6" s="17">
        <f>'2.Input-Scenarios &amp; Projections'!$L$12</f>
        <v>0</v>
      </c>
      <c r="AP6" s="17" t="s">
        <v>24</v>
      </c>
      <c r="AQ6" s="63" t="str">
        <f>'2.Input-Scenarios &amp; Projections'!$D$12</f>
        <v>Pills</v>
      </c>
      <c r="AR6" s="16" t="str">
        <f>'2.Input-Scenarios &amp; Projections'!$E$12</f>
        <v>Injectables</v>
      </c>
      <c r="AS6" s="16" t="str">
        <f>'2.Input-Scenarios &amp; Projections'!$F$12</f>
        <v>Condoms (male)</v>
      </c>
      <c r="AT6" s="16" t="str">
        <f>'2.Input-Scenarios &amp; Projections'!$G$12</f>
        <v>Condoms (female)</v>
      </c>
      <c r="AU6" s="16" t="str">
        <f>'2.Input-Scenarios &amp; Projections'!$H$12</f>
        <v>Implants</v>
      </c>
      <c r="AV6" s="16" t="str">
        <f>'2.Input-Scenarios &amp; Projections'!$I$12</f>
        <v>IUD</v>
      </c>
      <c r="AW6" s="16" t="str">
        <f>'2.Input-Scenarios &amp; Projections'!$J$12</f>
        <v>Emergency Contraceptives</v>
      </c>
      <c r="AX6" s="16">
        <f>'2.Input-Scenarios &amp; Projections'!$K$12</f>
        <v>0</v>
      </c>
      <c r="AY6" s="16">
        <f>'2.Input-Scenarios &amp; Projections'!$L$12</f>
        <v>0</v>
      </c>
      <c r="AZ6" s="350" t="s">
        <v>24</v>
      </c>
      <c r="BA6" s="364"/>
      <c r="BB6" s="353"/>
      <c r="BC6" s="82"/>
      <c r="BD6" s="83"/>
      <c r="BE6" s="83"/>
      <c r="BF6" s="83"/>
      <c r="BG6" s="83"/>
      <c r="BH6" s="83"/>
      <c r="BI6" s="83"/>
    </row>
    <row r="7" spans="1:66" x14ac:dyDescent="0.2">
      <c r="A7" s="7" t="s">
        <v>12</v>
      </c>
      <c r="B7" s="60">
        <f>'2.Input-Scenarios &amp; Projections'!$C$34</f>
        <v>0</v>
      </c>
      <c r="C7" s="68">
        <f>(1+'2.Input-Scenarios &amp; Projections'!$D$34)*'3.Input- Contraceptive forecast'!$C12+'2.Input-Scenarios &amp; Projections'!O57</f>
        <v>0</v>
      </c>
      <c r="D7" s="69">
        <f>(1+'2.Input-Scenarios &amp; Projections'!E$34)*'3.Input- Contraceptive forecast'!$C$13+'2.Input-Scenarios &amp; Projections'!P57</f>
        <v>0</v>
      </c>
      <c r="E7" s="69">
        <f>(1+'2.Input-Scenarios &amp; Projections'!$F$34)*'3.Input- Contraceptive forecast'!$C14+'2.Input-Scenarios &amp; Projections'!Q57</f>
        <v>0</v>
      </c>
      <c r="F7" s="69">
        <f>(1+'2.Input-Scenarios &amp; Projections'!$G$34)*'3.Input- Contraceptive forecast'!$C15+'2.Input-Scenarios &amp; Projections'!R57</f>
        <v>0</v>
      </c>
      <c r="G7" s="69">
        <f>(1+'2.Input-Scenarios &amp; Projections'!H$34)*'3.Input- Contraceptive forecast'!$C16+'2.Input-Scenarios &amp; Projections'!S57</f>
        <v>0</v>
      </c>
      <c r="H7" s="69">
        <f>(1+'2.Input-Scenarios &amp; Projections'!I$34)*'3.Input- Contraceptive forecast'!$C17+'2.Input-Scenarios &amp; Projections'!T57</f>
        <v>0</v>
      </c>
      <c r="I7" s="596">
        <f>(1+'2.Input-Scenarios &amp; Projections'!J$34)*'3.Input- Contraceptive forecast'!$C18+'2.Input-Scenarios &amp; Projections'!U57</f>
        <v>0</v>
      </c>
      <c r="J7" s="69">
        <f>(1+'2.Input-Scenarios &amp; Projections'!K$34)*'3.Input- Contraceptive forecast'!$C19+'2.Input-Scenarios &amp; Projections'!V57</f>
        <v>0</v>
      </c>
      <c r="K7" s="69">
        <f>(1+'2.Input-Scenarios &amp; Projections'!L$34)*'3.Input- Contraceptive forecast'!$C20+'2.Input-Scenarios &amp; Projections'!W57</f>
        <v>0</v>
      </c>
      <c r="L7" s="69">
        <f>SUM(C7:K7)</f>
        <v>0</v>
      </c>
      <c r="M7" s="70">
        <f>C7*(1+'2.Input-Scenarios &amp; Projections'!M34)+'2.Input-Scenarios &amp; Projections'!O69</f>
        <v>0</v>
      </c>
      <c r="N7" s="70">
        <f>D7*(1+'2.Input-Scenarios &amp; Projections'!N34)+'2.Input-Scenarios &amp; Projections'!P69</f>
        <v>0</v>
      </c>
      <c r="O7" s="70">
        <f>E7*(1+'2.Input-Scenarios &amp; Projections'!O34)+'2.Input-Scenarios &amp; Projections'!Q69</f>
        <v>0</v>
      </c>
      <c r="P7" s="70">
        <f>F7*(1+'2.Input-Scenarios &amp; Projections'!P34)+'2.Input-Scenarios &amp; Projections'!R69</f>
        <v>0</v>
      </c>
      <c r="Q7" s="70">
        <f>G7*(1+'2.Input-Scenarios &amp; Projections'!Q34)+'2.Input-Scenarios &amp; Projections'!S69</f>
        <v>0</v>
      </c>
      <c r="R7" s="70">
        <f>H7*(1+'2.Input-Scenarios &amp; Projections'!R34)+'2.Input-Scenarios &amp; Projections'!T69</f>
        <v>0</v>
      </c>
      <c r="S7" s="70">
        <f>I7*(1+'2.Input-Scenarios &amp; Projections'!S34)+'2.Input-Scenarios &amp; Projections'!U69</f>
        <v>0</v>
      </c>
      <c r="T7" s="70">
        <f>J7*(1+'2.Input-Scenarios &amp; Projections'!T34)+'2.Input-Scenarios &amp; Projections'!V69</f>
        <v>0</v>
      </c>
      <c r="U7" s="70">
        <f>K7*(1+'2.Input-Scenarios &amp; Projections'!U34)+'2.Input-Scenarios &amp; Projections'!W69</f>
        <v>0</v>
      </c>
      <c r="V7" s="349">
        <f>SUM(M7:U7)</f>
        <v>0</v>
      </c>
      <c r="W7" s="68">
        <f>M7*(1+'2.Input-Scenarios &amp; Projections'!V34)+'2.Input-Scenarios &amp; Projections'!O81</f>
        <v>0</v>
      </c>
      <c r="X7" s="68">
        <f>N7*(1+'2.Input-Scenarios &amp; Projections'!W34)+'2.Input-Scenarios &amp; Projections'!P81</f>
        <v>0</v>
      </c>
      <c r="Y7" s="68">
        <f>O7*(1+'2.Input-Scenarios &amp; Projections'!X34)+'2.Input-Scenarios &amp; Projections'!Q81</f>
        <v>0</v>
      </c>
      <c r="Z7" s="68">
        <f>P7*(1+'2.Input-Scenarios &amp; Projections'!Y34)+'2.Input-Scenarios &amp; Projections'!R81</f>
        <v>0</v>
      </c>
      <c r="AA7" s="68">
        <f>Q7*(1+'2.Input-Scenarios &amp; Projections'!Z34)+'2.Input-Scenarios &amp; Projections'!S81</f>
        <v>0</v>
      </c>
      <c r="AB7" s="68">
        <f>R7*(1+'2.Input-Scenarios &amp; Projections'!AA34)+'2.Input-Scenarios &amp; Projections'!T81</f>
        <v>0</v>
      </c>
      <c r="AC7" s="68">
        <f>S7*(1+'2.Input-Scenarios &amp; Projections'!AB34)+'2.Input-Scenarios &amp; Projections'!U81</f>
        <v>0</v>
      </c>
      <c r="AD7" s="68">
        <f>T7*(1+'2.Input-Scenarios &amp; Projections'!AC34)+'2.Input-Scenarios &amp; Projections'!V81</f>
        <v>0</v>
      </c>
      <c r="AE7" s="68">
        <f>U7*(1+'2.Input-Scenarios &amp; Projections'!AD34)+'2.Input-Scenarios &amp; Projections'!W81</f>
        <v>0</v>
      </c>
      <c r="AF7" s="69">
        <f>SUM(W7:AE7)</f>
        <v>0</v>
      </c>
      <c r="AG7" s="70">
        <f>W7*(1+'2.Input-Scenarios &amp; Projections'!AE34)+'2.Input-Scenarios &amp; Projections'!O93</f>
        <v>0</v>
      </c>
      <c r="AH7" s="70">
        <f>X7*(1+'2.Input-Scenarios &amp; Projections'!AF34)+'2.Input-Scenarios &amp; Projections'!P93</f>
        <v>0</v>
      </c>
      <c r="AI7" s="70">
        <f>Y7*(1+'2.Input-Scenarios &amp; Projections'!AG34)+'2.Input-Scenarios &amp; Projections'!Q93</f>
        <v>0</v>
      </c>
      <c r="AJ7" s="70">
        <f>Z7*(1+'2.Input-Scenarios &amp; Projections'!AH34)+'2.Input-Scenarios &amp; Projections'!R93</f>
        <v>0</v>
      </c>
      <c r="AK7" s="70">
        <f>AA7*(1+'2.Input-Scenarios &amp; Projections'!AI34)+'2.Input-Scenarios &amp; Projections'!S93</f>
        <v>0</v>
      </c>
      <c r="AL7" s="70">
        <f>AB7*(1+'2.Input-Scenarios &amp; Projections'!AJ34)+'2.Input-Scenarios &amp; Projections'!T93</f>
        <v>0</v>
      </c>
      <c r="AM7" s="70">
        <f>AC7*(1+'2.Input-Scenarios &amp; Projections'!AK34)+'2.Input-Scenarios &amp; Projections'!U93</f>
        <v>0</v>
      </c>
      <c r="AN7" s="70">
        <f>AD7*(1+'2.Input-Scenarios &amp; Projections'!AL34)+'2.Input-Scenarios &amp; Projections'!V93</f>
        <v>0</v>
      </c>
      <c r="AO7" s="70">
        <f>AE7*(1+'2.Input-Scenarios &amp; Projections'!AM34)+'2.Input-Scenarios &amp; Projections'!W93</f>
        <v>0</v>
      </c>
      <c r="AP7" s="349">
        <f>SUM(AG7:AO7)</f>
        <v>0</v>
      </c>
      <c r="AQ7" s="68">
        <f>AG7*(1+'2.Input-Scenarios &amp; Projections'!AN34)+'2.Input-Scenarios &amp; Projections'!O105</f>
        <v>0</v>
      </c>
      <c r="AR7" s="68">
        <f>AH7*(1+'2.Input-Scenarios &amp; Projections'!AO34)+'2.Input-Scenarios &amp; Projections'!P105</f>
        <v>0</v>
      </c>
      <c r="AS7" s="68">
        <f>AI7*(1+'2.Input-Scenarios &amp; Projections'!AP34)+'2.Input-Scenarios &amp; Projections'!Q105</f>
        <v>0</v>
      </c>
      <c r="AT7" s="68">
        <f>AJ7*(1+'2.Input-Scenarios &amp; Projections'!AQ34)+'2.Input-Scenarios &amp; Projections'!R105</f>
        <v>0</v>
      </c>
      <c r="AU7" s="68">
        <f>AK7*(1+'2.Input-Scenarios &amp; Projections'!AR34)+'2.Input-Scenarios &amp; Projections'!S105</f>
        <v>0</v>
      </c>
      <c r="AV7" s="68">
        <f>AL7*(1+'2.Input-Scenarios &amp; Projections'!AS34)+'2.Input-Scenarios &amp; Projections'!T105</f>
        <v>0</v>
      </c>
      <c r="AW7" s="68">
        <f>AM7*(1+'2.Input-Scenarios &amp; Projections'!AT34)+'2.Input-Scenarios &amp; Projections'!U105</f>
        <v>0</v>
      </c>
      <c r="AX7" s="68">
        <f>AN7*(1+'2.Input-Scenarios &amp; Projections'!AU34)+'2.Input-Scenarios &amp; Projections'!V105</f>
        <v>0</v>
      </c>
      <c r="AY7" s="68">
        <f>AO7*(1+'2.Input-Scenarios &amp; Projections'!AV34)+'2.Input-Scenarios &amp; Projections'!W105</f>
        <v>0</v>
      </c>
      <c r="AZ7" s="351">
        <f>SUM(AQ7:AY7)</f>
        <v>0</v>
      </c>
      <c r="BA7" s="365"/>
      <c r="BB7" s="354">
        <f>SUM(L7,V7,AF7,AP7,AZ7)</f>
        <v>0</v>
      </c>
      <c r="BC7" s="286"/>
    </row>
    <row r="8" spans="1:66" x14ac:dyDescent="0.2">
      <c r="A8" s="7" t="s">
        <v>13</v>
      </c>
      <c r="B8" s="60">
        <f>'2.Input-Scenarios &amp; Projections'!$C$35</f>
        <v>0</v>
      </c>
      <c r="C8" s="68">
        <f>(1+'2.Input-Scenarios &amp; Projections'!$D$35)*'3.Input- Contraceptive forecast'!$C12+'2.Input-Scenarios &amp; Projections'!O57</f>
        <v>0</v>
      </c>
      <c r="D8" s="69">
        <f>(1+'2.Input-Scenarios &amp; Projections'!E$35)*'3.Input- Contraceptive forecast'!$C$13+'2.Input-Scenarios &amp; Projections'!P57</f>
        <v>0</v>
      </c>
      <c r="E8" s="69">
        <f>(1+'2.Input-Scenarios &amp; Projections'!F$35)*'3.Input- Contraceptive forecast'!$C$14+'2.Input-Scenarios &amp; Projections'!Q57</f>
        <v>0</v>
      </c>
      <c r="F8" s="69">
        <f>(1+'2.Input-Scenarios &amp; Projections'!G$35)*'3.Input- Contraceptive forecast'!$C$15+'2.Input-Scenarios &amp; Projections'!R57</f>
        <v>0</v>
      </c>
      <c r="G8" s="328">
        <f>(1+'2.Input-Scenarios &amp; Projections'!H$35)*'3.Input- Contraceptive forecast'!$C16+'2.Input-Scenarios &amp; Projections'!S57</f>
        <v>0</v>
      </c>
      <c r="H8" s="69">
        <f>(1+'2.Input-Scenarios &amp; Projections'!I$35)*'3.Input- Contraceptive forecast'!$C17+'2.Input-Scenarios &amp; Projections'!T57</f>
        <v>0</v>
      </c>
      <c r="I8" s="596">
        <f>(1+'2.Input-Scenarios &amp; Projections'!J$35)*'3.Input- Contraceptive forecast'!$C18+'2.Input-Scenarios &amp; Projections'!U57</f>
        <v>0</v>
      </c>
      <c r="J8" s="69">
        <f>(1+'2.Input-Scenarios &amp; Projections'!K$34)*'3.Input- Contraceptive forecast'!$C19+'2.Input-Scenarios &amp; Projections'!V57</f>
        <v>0</v>
      </c>
      <c r="K8" s="69">
        <f>(1+'2.Input-Scenarios &amp; Projections'!L$35)*'3.Input- Contraceptive forecast'!$C20+'2.Input-Scenarios &amp; Projections'!W57</f>
        <v>0</v>
      </c>
      <c r="L8" s="69">
        <f>SUM(C8:K8)</f>
        <v>0</v>
      </c>
      <c r="M8" s="70">
        <f>C8*(1+'2.Input-Scenarios &amp; Projections'!M35)+'2.Input-Scenarios &amp; Projections'!O69</f>
        <v>0</v>
      </c>
      <c r="N8" s="70">
        <f>D8*(1+'2.Input-Scenarios &amp; Projections'!N35)+'2.Input-Scenarios &amp; Projections'!P69</f>
        <v>0</v>
      </c>
      <c r="O8" s="70">
        <f>E8*(1+'2.Input-Scenarios &amp; Projections'!O35)+'2.Input-Scenarios &amp; Projections'!Q69</f>
        <v>0</v>
      </c>
      <c r="P8" s="70">
        <f>F8*(1+'2.Input-Scenarios &amp; Projections'!P35)+'2.Input-Scenarios &amp; Projections'!R69</f>
        <v>0</v>
      </c>
      <c r="Q8" s="70">
        <f>G8*(1+'2.Input-Scenarios &amp; Projections'!Q35)+'2.Input-Scenarios &amp; Projections'!S69</f>
        <v>0</v>
      </c>
      <c r="R8" s="70">
        <f>H8*(1+'2.Input-Scenarios &amp; Projections'!R35)+'2.Input-Scenarios &amp; Projections'!T69</f>
        <v>0</v>
      </c>
      <c r="S8" s="70">
        <f>I8*(1+'2.Input-Scenarios &amp; Projections'!S35)+'2.Input-Scenarios &amp; Projections'!U69</f>
        <v>0</v>
      </c>
      <c r="T8" s="70">
        <f>J8*(1+'2.Input-Scenarios &amp; Projections'!T35)+'2.Input-Scenarios &amp; Projections'!V69</f>
        <v>0</v>
      </c>
      <c r="U8" s="70">
        <f>K8*(1+'2.Input-Scenarios &amp; Projections'!U35)+'2.Input-Scenarios &amp; Projections'!W69</f>
        <v>0</v>
      </c>
      <c r="V8" s="349">
        <f>SUM(M8:U8)</f>
        <v>0</v>
      </c>
      <c r="W8" s="68">
        <f>M8*(1+'2.Input-Scenarios &amp; Projections'!V35)+'2.Input-Scenarios &amp; Projections'!O81</f>
        <v>0</v>
      </c>
      <c r="X8" s="68">
        <f>N8*(1+'2.Input-Scenarios &amp; Projections'!W35)+'2.Input-Scenarios &amp; Projections'!P81</f>
        <v>0</v>
      </c>
      <c r="Y8" s="68">
        <f>O8*(1+'2.Input-Scenarios &amp; Projections'!X35)+'2.Input-Scenarios &amp; Projections'!Q81</f>
        <v>0</v>
      </c>
      <c r="Z8" s="68">
        <f>P8*(1+'2.Input-Scenarios &amp; Projections'!Y35)+'2.Input-Scenarios &amp; Projections'!R81</f>
        <v>0</v>
      </c>
      <c r="AA8" s="68">
        <f>Q8*(1+'2.Input-Scenarios &amp; Projections'!Z35)+'2.Input-Scenarios &amp; Projections'!S81</f>
        <v>0</v>
      </c>
      <c r="AB8" s="68">
        <f>R8*(1+'2.Input-Scenarios &amp; Projections'!AA35)+'2.Input-Scenarios &amp; Projections'!T81</f>
        <v>0</v>
      </c>
      <c r="AC8" s="68">
        <f>S8*(1+'2.Input-Scenarios &amp; Projections'!AB35)+'2.Input-Scenarios &amp; Projections'!U81</f>
        <v>0</v>
      </c>
      <c r="AD8" s="68">
        <f>T8*(1+'2.Input-Scenarios &amp; Projections'!AC35)+'2.Input-Scenarios &amp; Projections'!V81</f>
        <v>0</v>
      </c>
      <c r="AE8" s="68">
        <f>U8*(1+'2.Input-Scenarios &amp; Projections'!AD35)+'2.Input-Scenarios &amp; Projections'!W81</f>
        <v>0</v>
      </c>
      <c r="AF8" s="69">
        <f>SUM(W8:AE8)</f>
        <v>0</v>
      </c>
      <c r="AG8" s="70">
        <f>W8*(1+'2.Input-Scenarios &amp; Projections'!AE35)+'2.Input-Scenarios &amp; Projections'!O93</f>
        <v>0</v>
      </c>
      <c r="AH8" s="70">
        <f>X8*(1+'2.Input-Scenarios &amp; Projections'!AF35)+'2.Input-Scenarios &amp; Projections'!P93</f>
        <v>0</v>
      </c>
      <c r="AI8" s="70">
        <f>Y8*(1+'2.Input-Scenarios &amp; Projections'!AG35)+'2.Input-Scenarios &amp; Projections'!Q93</f>
        <v>0</v>
      </c>
      <c r="AJ8" s="70">
        <f>Z8*(1+'2.Input-Scenarios &amp; Projections'!AH35)+'2.Input-Scenarios &amp; Projections'!R93</f>
        <v>0</v>
      </c>
      <c r="AK8" s="70">
        <f>AA8*(1+'2.Input-Scenarios &amp; Projections'!AI35)+'2.Input-Scenarios &amp; Projections'!S93</f>
        <v>0</v>
      </c>
      <c r="AL8" s="70">
        <f>AB8*(1+'2.Input-Scenarios &amp; Projections'!AJ35)+'2.Input-Scenarios &amp; Projections'!T93</f>
        <v>0</v>
      </c>
      <c r="AM8" s="70">
        <f>AC8*(1+'2.Input-Scenarios &amp; Projections'!AK35)+'2.Input-Scenarios &amp; Projections'!U93</f>
        <v>0</v>
      </c>
      <c r="AN8" s="70">
        <f>AD8*(1+'2.Input-Scenarios &amp; Projections'!AL35)+'2.Input-Scenarios &amp; Projections'!V93</f>
        <v>0</v>
      </c>
      <c r="AO8" s="70">
        <f>AE8*(1+'2.Input-Scenarios &amp; Projections'!AM35)+'2.Input-Scenarios &amp; Projections'!W93</f>
        <v>0</v>
      </c>
      <c r="AP8" s="349">
        <f>SUM(AG8:AO8)</f>
        <v>0</v>
      </c>
      <c r="AQ8" s="68">
        <f>AG8*(1+'2.Input-Scenarios &amp; Projections'!AN35)+'2.Input-Scenarios &amp; Projections'!O105</f>
        <v>0</v>
      </c>
      <c r="AR8" s="68">
        <f>AH8*(1+'2.Input-Scenarios &amp; Projections'!AO35)+'2.Input-Scenarios &amp; Projections'!P105</f>
        <v>0</v>
      </c>
      <c r="AS8" s="68">
        <f>AI8*(1+'2.Input-Scenarios &amp; Projections'!AP35)+'2.Input-Scenarios &amp; Projections'!Q105</f>
        <v>0</v>
      </c>
      <c r="AT8" s="68">
        <f>AJ8*(1+'2.Input-Scenarios &amp; Projections'!AQ35)+'2.Input-Scenarios &amp; Projections'!R105</f>
        <v>0</v>
      </c>
      <c r="AU8" s="68">
        <f>AK8*(1+'2.Input-Scenarios &amp; Projections'!AR35)+'2.Input-Scenarios &amp; Projections'!S105</f>
        <v>0</v>
      </c>
      <c r="AV8" s="68">
        <f>AL8*(1+'2.Input-Scenarios &amp; Projections'!AS35)+'2.Input-Scenarios &amp; Projections'!T105</f>
        <v>0</v>
      </c>
      <c r="AW8" s="68">
        <f>AM8*(1+'2.Input-Scenarios &amp; Projections'!AT35)+'2.Input-Scenarios &amp; Projections'!U105</f>
        <v>0</v>
      </c>
      <c r="AX8" s="68">
        <f>AN8*(1+'2.Input-Scenarios &amp; Projections'!AU35)+'2.Input-Scenarios &amp; Projections'!V105</f>
        <v>0</v>
      </c>
      <c r="AY8" s="68">
        <f>AO8*(1+'2.Input-Scenarios &amp; Projections'!AV35)+'2.Input-Scenarios &amp; Projections'!W105</f>
        <v>0</v>
      </c>
      <c r="AZ8" s="351">
        <f>SUM(AQ8:AY8)</f>
        <v>0</v>
      </c>
      <c r="BA8" s="365"/>
      <c r="BB8" s="354">
        <f>SUM(L8,V8,AF8,AP8,AZ8)</f>
        <v>0</v>
      </c>
      <c r="BC8" s="286"/>
    </row>
    <row r="9" spans="1:66" x14ac:dyDescent="0.2">
      <c r="A9" s="7" t="s">
        <v>14</v>
      </c>
      <c r="B9" s="60">
        <f>'2.Input-Scenarios &amp; Projections'!$C$36</f>
        <v>0</v>
      </c>
      <c r="C9" s="68">
        <f>(1+'2.Input-Scenarios &amp; Projections'!$D$36)*'3.Input- Contraceptive forecast'!$C12+'2.Input-Scenarios &amp; Projections'!O57</f>
        <v>0</v>
      </c>
      <c r="D9" s="69">
        <f>(1+'2.Input-Scenarios &amp; Projections'!E$36)*'3.Input- Contraceptive forecast'!$C$13+'2.Input-Scenarios &amp; Projections'!P57</f>
        <v>0</v>
      </c>
      <c r="E9" s="69">
        <f>(1+'2.Input-Scenarios &amp; Projections'!F$36)*'3.Input- Contraceptive forecast'!$C$14+'2.Input-Scenarios &amp; Projections'!Q57</f>
        <v>0</v>
      </c>
      <c r="F9" s="69">
        <f>(1+'2.Input-Scenarios &amp; Projections'!G$36)*'3.Input- Contraceptive forecast'!$C$15+'2.Input-Scenarios &amp; Projections'!R57</f>
        <v>0</v>
      </c>
      <c r="G9" s="69">
        <f>(1+'2.Input-Scenarios &amp; Projections'!H$36)*'3.Input- Contraceptive forecast'!$C16+'2.Input-Scenarios &amp; Projections'!S57</f>
        <v>0</v>
      </c>
      <c r="H9" s="69">
        <f>(1+'2.Input-Scenarios &amp; Projections'!I$36)*'3.Input- Contraceptive forecast'!$C17+'2.Input-Scenarios &amp; Projections'!T57</f>
        <v>0</v>
      </c>
      <c r="I9" s="596">
        <f>(1+'2.Input-Scenarios &amp; Projections'!J$36)*'3.Input- Contraceptive forecast'!$C18+'2.Input-Scenarios &amp; Projections'!U57</f>
        <v>0</v>
      </c>
      <c r="J9" s="69">
        <f>(1+'2.Input-Scenarios &amp; Projections'!K$36)*'3.Input- Contraceptive forecast'!$C19+'2.Input-Scenarios &amp; Projections'!V57</f>
        <v>0</v>
      </c>
      <c r="K9" s="69">
        <f>(1+'2.Input-Scenarios &amp; Projections'!L$36)*'3.Input- Contraceptive forecast'!$C20+'2.Input-Scenarios &amp; Projections'!W57</f>
        <v>0</v>
      </c>
      <c r="L9" s="69">
        <f>SUM(C9:K9)</f>
        <v>0</v>
      </c>
      <c r="M9" s="70">
        <f>C9*(1+'2.Input-Scenarios &amp; Projections'!M36)+'2.Input-Scenarios &amp; Projections'!O69</f>
        <v>0</v>
      </c>
      <c r="N9" s="70">
        <f>D9*(1+'2.Input-Scenarios &amp; Projections'!N36)+'2.Input-Scenarios &amp; Projections'!P69</f>
        <v>0</v>
      </c>
      <c r="O9" s="70">
        <f>E9*(1+'2.Input-Scenarios &amp; Projections'!O36)+'2.Input-Scenarios &amp; Projections'!Q69</f>
        <v>0</v>
      </c>
      <c r="P9" s="70">
        <f>F9*(1+'2.Input-Scenarios &amp; Projections'!P36)+'2.Input-Scenarios &amp; Projections'!R69</f>
        <v>0</v>
      </c>
      <c r="Q9" s="70">
        <f>G9*(1+'2.Input-Scenarios &amp; Projections'!Q36)+'2.Input-Scenarios &amp; Projections'!S69</f>
        <v>0</v>
      </c>
      <c r="R9" s="70">
        <f>H9*(1+'2.Input-Scenarios &amp; Projections'!R36)+'2.Input-Scenarios &amp; Projections'!T69</f>
        <v>0</v>
      </c>
      <c r="S9" s="70">
        <f>I9*(1+'2.Input-Scenarios &amp; Projections'!S36)+'2.Input-Scenarios &amp; Projections'!U69</f>
        <v>0</v>
      </c>
      <c r="T9" s="70">
        <f>J9*(1+'2.Input-Scenarios &amp; Projections'!T36)+'2.Input-Scenarios &amp; Projections'!V69</f>
        <v>0</v>
      </c>
      <c r="U9" s="70">
        <f>K9*(1+'2.Input-Scenarios &amp; Projections'!U36)+'2.Input-Scenarios &amp; Projections'!W69</f>
        <v>0</v>
      </c>
      <c r="V9" s="349">
        <f>SUM(M9:U9)</f>
        <v>0</v>
      </c>
      <c r="W9" s="68">
        <f>M9*(1+'2.Input-Scenarios &amp; Projections'!V36)+'2.Input-Scenarios &amp; Projections'!O81</f>
        <v>0</v>
      </c>
      <c r="X9" s="68">
        <f>N9*(1+'2.Input-Scenarios &amp; Projections'!W36)+'2.Input-Scenarios &amp; Projections'!P81</f>
        <v>0</v>
      </c>
      <c r="Y9" s="68">
        <f>O9*(1+'2.Input-Scenarios &amp; Projections'!X36)+'2.Input-Scenarios &amp; Projections'!Q81</f>
        <v>0</v>
      </c>
      <c r="Z9" s="68">
        <f>P9*(1+'2.Input-Scenarios &amp; Projections'!Y36)+'2.Input-Scenarios &amp; Projections'!R81</f>
        <v>0</v>
      </c>
      <c r="AA9" s="68">
        <f>Q9*(1+'2.Input-Scenarios &amp; Projections'!Z36)+'2.Input-Scenarios &amp; Projections'!S81</f>
        <v>0</v>
      </c>
      <c r="AB9" s="68">
        <f>R9*(1+'2.Input-Scenarios &amp; Projections'!AA36)+'2.Input-Scenarios &amp; Projections'!T81</f>
        <v>0</v>
      </c>
      <c r="AC9" s="68">
        <f>S9*(1+'2.Input-Scenarios &amp; Projections'!AB36)+'2.Input-Scenarios &amp; Projections'!U81</f>
        <v>0</v>
      </c>
      <c r="AD9" s="68">
        <f>T9*(1+'2.Input-Scenarios &amp; Projections'!AC36)+'2.Input-Scenarios &amp; Projections'!V81</f>
        <v>0</v>
      </c>
      <c r="AE9" s="68">
        <f>U9*(1+'2.Input-Scenarios &amp; Projections'!AD36)+'2.Input-Scenarios &amp; Projections'!W81</f>
        <v>0</v>
      </c>
      <c r="AF9" s="69">
        <f>SUM(W9:AE9)</f>
        <v>0</v>
      </c>
      <c r="AG9" s="70">
        <f>W9*(1+'2.Input-Scenarios &amp; Projections'!AE36)+'2.Input-Scenarios &amp; Projections'!O93</f>
        <v>0</v>
      </c>
      <c r="AH9" s="70">
        <f>X9*(1+'2.Input-Scenarios &amp; Projections'!AF36)+'2.Input-Scenarios &amp; Projections'!P93</f>
        <v>0</v>
      </c>
      <c r="AI9" s="70">
        <f>Y9*(1+'2.Input-Scenarios &amp; Projections'!AG36)+'2.Input-Scenarios &amp; Projections'!Q93</f>
        <v>0</v>
      </c>
      <c r="AJ9" s="70">
        <f>Z9*(1+'2.Input-Scenarios &amp; Projections'!AH36)+'2.Input-Scenarios &amp; Projections'!R93</f>
        <v>0</v>
      </c>
      <c r="AK9" s="70">
        <f>AA9*(1+'2.Input-Scenarios &amp; Projections'!AI36)+'2.Input-Scenarios &amp; Projections'!S93</f>
        <v>0</v>
      </c>
      <c r="AL9" s="70">
        <f>AB9*(1+'2.Input-Scenarios &amp; Projections'!AJ36)+'2.Input-Scenarios &amp; Projections'!T93</f>
        <v>0</v>
      </c>
      <c r="AM9" s="70">
        <f>AC9*(1+'2.Input-Scenarios &amp; Projections'!AK36)+'2.Input-Scenarios &amp; Projections'!U93</f>
        <v>0</v>
      </c>
      <c r="AN9" s="70">
        <f>AD9*(1+'2.Input-Scenarios &amp; Projections'!AL36)+'2.Input-Scenarios &amp; Projections'!V93</f>
        <v>0</v>
      </c>
      <c r="AO9" s="70">
        <f>AE9*(1+'2.Input-Scenarios &amp; Projections'!AM36)+'2.Input-Scenarios &amp; Projections'!W93</f>
        <v>0</v>
      </c>
      <c r="AP9" s="349">
        <f>SUM(AG9:AO9)</f>
        <v>0</v>
      </c>
      <c r="AQ9" s="68">
        <f>AG9*(1+'2.Input-Scenarios &amp; Projections'!AN36)+'2.Input-Scenarios &amp; Projections'!O105</f>
        <v>0</v>
      </c>
      <c r="AR9" s="68">
        <f>AH9*(1+'2.Input-Scenarios &amp; Projections'!AO36)+'2.Input-Scenarios &amp; Projections'!P105</f>
        <v>0</v>
      </c>
      <c r="AS9" s="68">
        <f>AI9*(1+'2.Input-Scenarios &amp; Projections'!AP36)+'2.Input-Scenarios &amp; Projections'!Q105</f>
        <v>0</v>
      </c>
      <c r="AT9" s="68">
        <f>AJ9*(1+'2.Input-Scenarios &amp; Projections'!AQ36)+'2.Input-Scenarios &amp; Projections'!R105</f>
        <v>0</v>
      </c>
      <c r="AU9" s="68">
        <f>AK9*(1+'2.Input-Scenarios &amp; Projections'!AR36)+'2.Input-Scenarios &amp; Projections'!S105</f>
        <v>0</v>
      </c>
      <c r="AV9" s="68">
        <f>AL9*(1+'2.Input-Scenarios &amp; Projections'!AS36)+'2.Input-Scenarios &amp; Projections'!T105</f>
        <v>0</v>
      </c>
      <c r="AW9" s="68">
        <f>AM9*(1+'2.Input-Scenarios &amp; Projections'!AT36)+'2.Input-Scenarios &amp; Projections'!U105</f>
        <v>0</v>
      </c>
      <c r="AX9" s="68">
        <f>AN9*(1+'2.Input-Scenarios &amp; Projections'!AU36)+'2.Input-Scenarios &amp; Projections'!V105</f>
        <v>0</v>
      </c>
      <c r="AY9" s="68">
        <f>AO9*(1+'2.Input-Scenarios &amp; Projections'!AV36)+'2.Input-Scenarios &amp; Projections'!W105</f>
        <v>0</v>
      </c>
      <c r="AZ9" s="351">
        <f>SUM(AQ9:AY9)</f>
        <v>0</v>
      </c>
      <c r="BA9" s="365"/>
      <c r="BB9" s="354">
        <f>SUM(L9,V9,AF9,AP9,AZ9)</f>
        <v>0</v>
      </c>
      <c r="BC9" s="286">
        <f>SUM(BB7:BB9)</f>
        <v>0</v>
      </c>
    </row>
    <row r="10" spans="1:66" s="278" customFormat="1" x14ac:dyDescent="0.2">
      <c r="C10" s="53"/>
      <c r="D10" s="53"/>
      <c r="I10" s="597"/>
      <c r="M10" s="53"/>
      <c r="N10" s="53"/>
      <c r="O10" s="53"/>
      <c r="AQ10" s="53"/>
      <c r="AR10" s="355"/>
    </row>
    <row r="11" spans="1:66" s="8" customFormat="1" ht="12.75" customHeight="1" x14ac:dyDescent="0.2">
      <c r="A11" s="339"/>
      <c r="B11" s="359"/>
      <c r="C11" s="1227">
        <f>'1. Input - Background info'!$B$7</f>
        <v>0</v>
      </c>
      <c r="D11" s="1228"/>
      <c r="E11" s="1228"/>
      <c r="F11" s="1228"/>
      <c r="G11" s="1228"/>
      <c r="H11" s="1228"/>
      <c r="I11" s="1228"/>
      <c r="J11" s="1228"/>
      <c r="K11" s="1228"/>
      <c r="L11" s="1228"/>
      <c r="M11" s="1226">
        <f>C11+1</f>
        <v>1</v>
      </c>
      <c r="N11" s="1226"/>
      <c r="O11" s="1226"/>
      <c r="P11" s="1226"/>
      <c r="Q11" s="1226"/>
      <c r="R11" s="1226"/>
      <c r="S11" s="1226"/>
      <c r="T11" s="1226"/>
      <c r="U11" s="1226"/>
      <c r="V11" s="1226"/>
      <c r="W11" s="1228">
        <f>M11+1</f>
        <v>2</v>
      </c>
      <c r="X11" s="1228"/>
      <c r="Y11" s="1228"/>
      <c r="Z11" s="1228"/>
      <c r="AA11" s="1228"/>
      <c r="AB11" s="1228"/>
      <c r="AC11" s="1228"/>
      <c r="AD11" s="1228"/>
      <c r="AE11" s="1228"/>
      <c r="AF11" s="1228"/>
      <c r="AG11" s="1229">
        <f>W11+1</f>
        <v>3</v>
      </c>
      <c r="AH11" s="1229"/>
      <c r="AI11" s="1229"/>
      <c r="AJ11" s="1229"/>
      <c r="AK11" s="1229"/>
      <c r="AL11" s="1229"/>
      <c r="AM11" s="1229"/>
      <c r="AN11" s="1229"/>
      <c r="AO11" s="1229"/>
      <c r="AP11" s="1229"/>
      <c r="AQ11" s="1230">
        <f>AG11+1</f>
        <v>4</v>
      </c>
      <c r="AR11" s="1230"/>
      <c r="AS11" s="1230"/>
      <c r="AT11" s="1230"/>
      <c r="AU11" s="1230"/>
      <c r="AV11" s="1230"/>
      <c r="AW11" s="1230"/>
      <c r="AX11" s="1230"/>
      <c r="AY11" s="1230"/>
      <c r="AZ11" s="1230"/>
      <c r="BB11" s="352" t="s">
        <v>124</v>
      </c>
      <c r="BC11" s="334"/>
      <c r="BD11" s="334"/>
      <c r="BE11" s="334"/>
      <c r="BF11" s="334"/>
      <c r="BG11" s="334"/>
      <c r="BH11" s="334"/>
      <c r="BI11" s="334"/>
      <c r="BJ11" s="335"/>
      <c r="BK11" s="52"/>
      <c r="BL11" s="52"/>
      <c r="BM11" s="52"/>
      <c r="BN11" s="52"/>
    </row>
    <row r="12" spans="1:66" s="9" customFormat="1" ht="39" customHeight="1" x14ac:dyDescent="0.2">
      <c r="A12" s="61">
        <f>'3.Input- Contraceptive forecast'!D11</f>
        <v>0</v>
      </c>
      <c r="B12" s="59"/>
      <c r="C12" s="63" t="str">
        <f t="shared" ref="C12:J12" si="0">C24</f>
        <v>Pills</v>
      </c>
      <c r="D12" s="16" t="str">
        <f t="shared" si="0"/>
        <v>Injectables</v>
      </c>
      <c r="E12" s="16" t="str">
        <f t="shared" si="0"/>
        <v>Condoms (male)</v>
      </c>
      <c r="F12" s="16" t="str">
        <f t="shared" si="0"/>
        <v>Condoms (female)</v>
      </c>
      <c r="G12" s="16" t="str">
        <f t="shared" si="0"/>
        <v>Implants</v>
      </c>
      <c r="H12" s="16" t="str">
        <f t="shared" si="0"/>
        <v>IUD</v>
      </c>
      <c r="I12" s="16" t="str">
        <f t="shared" si="0"/>
        <v>Emergency Contraceptives</v>
      </c>
      <c r="J12" s="16">
        <f t="shared" si="0"/>
        <v>0</v>
      </c>
      <c r="K12" s="16">
        <f>K24</f>
        <v>0</v>
      </c>
      <c r="L12" s="16" t="s">
        <v>24</v>
      </c>
      <c r="M12" s="62" t="str">
        <f t="shared" ref="M12:R12" si="1">M24</f>
        <v>Pills</v>
      </c>
      <c r="N12" s="17" t="str">
        <f t="shared" si="1"/>
        <v>Injectables</v>
      </c>
      <c r="O12" s="17" t="str">
        <f t="shared" si="1"/>
        <v>Condoms (male)</v>
      </c>
      <c r="P12" s="17" t="str">
        <f t="shared" si="1"/>
        <v>Condoms (female)</v>
      </c>
      <c r="Q12" s="17" t="str">
        <f t="shared" si="1"/>
        <v>Implants</v>
      </c>
      <c r="R12" s="17" t="str">
        <f t="shared" si="1"/>
        <v>IUD</v>
      </c>
      <c r="S12" s="17" t="str">
        <f>'2.Input-Scenarios &amp; Projections'!$J$12</f>
        <v>Emergency Contraceptives</v>
      </c>
      <c r="T12" s="17">
        <f>'2.Input-Scenarios &amp; Projections'!$K$12</f>
        <v>0</v>
      </c>
      <c r="U12" s="17">
        <f>U24</f>
        <v>0</v>
      </c>
      <c r="V12" s="17" t="s">
        <v>24</v>
      </c>
      <c r="W12" s="63" t="str">
        <f t="shared" ref="W12:AB12" si="2">W24</f>
        <v>Pills</v>
      </c>
      <c r="X12" s="16" t="str">
        <f t="shared" si="2"/>
        <v>Injectables</v>
      </c>
      <c r="Y12" s="16" t="str">
        <f t="shared" si="2"/>
        <v>Condoms (male)</v>
      </c>
      <c r="Z12" s="16" t="str">
        <f t="shared" si="2"/>
        <v>Condoms (female)</v>
      </c>
      <c r="AA12" s="16" t="str">
        <f t="shared" si="2"/>
        <v>Implants</v>
      </c>
      <c r="AB12" s="16" t="str">
        <f t="shared" si="2"/>
        <v>IUD</v>
      </c>
      <c r="AC12" s="16" t="str">
        <f>AC6</f>
        <v>Emergency Contraceptives</v>
      </c>
      <c r="AD12" s="16">
        <f>AD6</f>
        <v>0</v>
      </c>
      <c r="AE12" s="16">
        <f>AE24</f>
        <v>0</v>
      </c>
      <c r="AF12" s="16" t="s">
        <v>24</v>
      </c>
      <c r="AG12" s="62" t="str">
        <f t="shared" ref="AG12:AL12" si="3">AG24</f>
        <v>Pills</v>
      </c>
      <c r="AH12" s="17" t="str">
        <f t="shared" si="3"/>
        <v>Injectables</v>
      </c>
      <c r="AI12" s="17" t="str">
        <f t="shared" si="3"/>
        <v>Condoms (male)</v>
      </c>
      <c r="AJ12" s="17" t="str">
        <f t="shared" si="3"/>
        <v>Condoms (female)</v>
      </c>
      <c r="AK12" s="17" t="str">
        <f t="shared" si="3"/>
        <v>Implants</v>
      </c>
      <c r="AL12" s="17" t="str">
        <f t="shared" si="3"/>
        <v>IUD</v>
      </c>
      <c r="AM12" s="17" t="str">
        <f>AM6</f>
        <v>Emergency Contraceptives</v>
      </c>
      <c r="AN12" s="17">
        <f>AN6</f>
        <v>0</v>
      </c>
      <c r="AO12" s="17">
        <f>AO24</f>
        <v>0</v>
      </c>
      <c r="AP12" s="17" t="s">
        <v>24</v>
      </c>
      <c r="AQ12" s="63" t="str">
        <f t="shared" ref="AQ12:AV12" si="4">AQ24</f>
        <v>Pills</v>
      </c>
      <c r="AR12" s="16" t="str">
        <f t="shared" si="4"/>
        <v>Injectables</v>
      </c>
      <c r="AS12" s="16" t="str">
        <f t="shared" si="4"/>
        <v>Condoms (male)</v>
      </c>
      <c r="AT12" s="16" t="str">
        <f t="shared" si="4"/>
        <v>Condoms (female)</v>
      </c>
      <c r="AU12" s="16" t="str">
        <f t="shared" si="4"/>
        <v>Implants</v>
      </c>
      <c r="AV12" s="16" t="str">
        <f t="shared" si="4"/>
        <v>IUD</v>
      </c>
      <c r="AW12" s="16" t="str">
        <f>AW6</f>
        <v>Emergency Contraceptives</v>
      </c>
      <c r="AX12" s="16">
        <f>AX6</f>
        <v>0</v>
      </c>
      <c r="AY12" s="10" t="s">
        <v>31</v>
      </c>
      <c r="AZ12" s="350" t="s">
        <v>24</v>
      </c>
      <c r="BA12" s="364"/>
      <c r="BB12" s="356"/>
    </row>
    <row r="13" spans="1:66" x14ac:dyDescent="0.2">
      <c r="A13" s="7" t="s">
        <v>12</v>
      </c>
      <c r="B13" s="60">
        <f>'2.Input-Scenarios &amp; Projections'!$C$34</f>
        <v>0</v>
      </c>
      <c r="C13" s="68">
        <f>(1+'2.Input-Scenarios &amp; Projections'!D$34)*'3.Input- Contraceptive forecast'!$D$12+'2.Input-Scenarios &amp; Projections'!O58</f>
        <v>0</v>
      </c>
      <c r="D13" s="68">
        <f>(1+'2.Input-Scenarios &amp; Projections'!E$34)*'3.Input- Contraceptive forecast'!$D$13+'2.Input-Scenarios &amp; Projections'!P58</f>
        <v>0</v>
      </c>
      <c r="E13" s="68">
        <f>(1+'2.Input-Scenarios &amp; Projections'!F34)*'3.Input- Contraceptive forecast'!$D$14+'2.Input-Scenarios &amp; Projections'!Q58</f>
        <v>0</v>
      </c>
      <c r="F13" s="68">
        <f>(1+'2.Input-Scenarios &amp; Projections'!G$34)*'3.Input- Contraceptive forecast'!$D$15+'2.Input-Scenarios &amp; Projections'!R58</f>
        <v>0</v>
      </c>
      <c r="G13" s="68">
        <f>(1+'2.Input-Scenarios &amp; Projections'!H$34)*'3.Input- Contraceptive forecast'!$D$16+'2.Input-Scenarios &amp; Projections'!S58</f>
        <v>0</v>
      </c>
      <c r="H13" s="68">
        <f>(1+'2.Input-Scenarios &amp; Projections'!I$34)*'3.Input- Contraceptive forecast'!$ID$17+'2.Input-Scenarios &amp; Projections'!T58</f>
        <v>0</v>
      </c>
      <c r="I13" s="598">
        <f>(1+'2.Input-Scenarios &amp; Projections'!J$34)*'3.Input- Contraceptive forecast'!$D$18+'2.Input-Scenarios &amp; Projections'!U58</f>
        <v>0</v>
      </c>
      <c r="J13" s="68">
        <f>(1+'2.Input-Scenarios &amp; Projections'!K$34)*'3.Input- Contraceptive forecast'!$D$19+'2.Input-Scenarios &amp; Projections'!V58</f>
        <v>0</v>
      </c>
      <c r="K13" s="68">
        <f>(1+'2.Input-Scenarios &amp; Projections'!L$34)*'3.Input- Contraceptive forecast'!$D$20+'2.Input-Scenarios &amp; Projections'!W58</f>
        <v>0</v>
      </c>
      <c r="L13" s="69">
        <f>SUM(C13:K13)</f>
        <v>0</v>
      </c>
      <c r="M13" s="70">
        <f>C13*(1+'2.Input-Scenarios &amp; Projections'!M34)+'2.Input-Scenarios &amp; Projections'!O70</f>
        <v>0</v>
      </c>
      <c r="N13" s="70">
        <f>D13*(1+'2.Input-Scenarios &amp; Projections'!N34)+'2.Input-Scenarios &amp; Projections'!P70</f>
        <v>0</v>
      </c>
      <c r="O13" s="70">
        <f>E13*(1+'2.Input-Scenarios &amp; Projections'!O34)+'2.Input-Scenarios &amp; Projections'!Q70</f>
        <v>0</v>
      </c>
      <c r="P13" s="70">
        <f>F13*(1+'2.Input-Scenarios &amp; Projections'!P34)+'2.Input-Scenarios &amp; Projections'!R70</f>
        <v>0</v>
      </c>
      <c r="Q13" s="70">
        <f>G13*(1+'2.Input-Scenarios &amp; Projections'!Q34)+'2.Input-Scenarios &amp; Projections'!S70</f>
        <v>0</v>
      </c>
      <c r="R13" s="70">
        <f>H13*(1+'2.Input-Scenarios &amp; Projections'!R34)+'2.Input-Scenarios &amp; Projections'!T70</f>
        <v>0</v>
      </c>
      <c r="S13" s="70">
        <f>I13*(1+'2.Input-Scenarios &amp; Projections'!S34)+'2.Input-Scenarios &amp; Projections'!U70</f>
        <v>0</v>
      </c>
      <c r="T13" s="70">
        <f>J13*(1+'2.Input-Scenarios &amp; Projections'!T34)+'2.Input-Scenarios &amp; Projections'!V70</f>
        <v>0</v>
      </c>
      <c r="U13" s="70">
        <f>K13*(1+'2.Input-Scenarios &amp; Projections'!U34)+'2.Input-Scenarios &amp; Projections'!W70</f>
        <v>0</v>
      </c>
      <c r="V13" s="349">
        <f>SUM(M13:U13)</f>
        <v>0</v>
      </c>
      <c r="W13" s="68">
        <f>M13*(1+'2.Input-Scenarios &amp; Projections'!V34)+'2.Input-Scenarios &amp; Projections'!O82</f>
        <v>0</v>
      </c>
      <c r="X13" s="68">
        <f>N13*(1+'2.Input-Scenarios &amp; Projections'!W34)+'2.Input-Scenarios &amp; Projections'!P82</f>
        <v>0</v>
      </c>
      <c r="Y13" s="68">
        <f>O13*(1+'2.Input-Scenarios &amp; Projections'!X34)+'2.Input-Scenarios &amp; Projections'!Q82</f>
        <v>0</v>
      </c>
      <c r="Z13" s="68">
        <f>P13*(1+'2.Input-Scenarios &amp; Projections'!Y34)+'2.Input-Scenarios &amp; Projections'!R82</f>
        <v>0</v>
      </c>
      <c r="AA13" s="68">
        <f>Q13*(1+'2.Input-Scenarios &amp; Projections'!Z34)+'2.Input-Scenarios &amp; Projections'!S82</f>
        <v>0</v>
      </c>
      <c r="AB13" s="68">
        <f>R13*(1+'2.Input-Scenarios &amp; Projections'!AA34)+'2.Input-Scenarios &amp; Projections'!T82</f>
        <v>0</v>
      </c>
      <c r="AC13" s="68">
        <f>S13*(1+'2.Input-Scenarios &amp; Projections'!AB34)+'2.Input-Scenarios &amp; Projections'!U82</f>
        <v>0</v>
      </c>
      <c r="AD13" s="68">
        <f>T13*(1+'2.Input-Scenarios &amp; Projections'!AC34)+'2.Input-Scenarios &amp; Projections'!V82</f>
        <v>0</v>
      </c>
      <c r="AE13" s="68">
        <f>U13*(1+'2.Input-Scenarios &amp; Projections'!AD34)+'2.Input-Scenarios &amp; Projections'!W82</f>
        <v>0</v>
      </c>
      <c r="AF13" s="69">
        <f>SUM(W13:AE13)</f>
        <v>0</v>
      </c>
      <c r="AG13" s="70">
        <f>W13*(1+'2.Input-Scenarios &amp; Projections'!AE34)+'2.Input-Scenarios &amp; Projections'!O94</f>
        <v>0</v>
      </c>
      <c r="AH13" s="70">
        <f>X13*(1+'2.Input-Scenarios &amp; Projections'!AF34)+'2.Input-Scenarios &amp; Projections'!P94</f>
        <v>0</v>
      </c>
      <c r="AI13" s="70">
        <f>Y13*(1+'2.Input-Scenarios &amp; Projections'!AG34)+'2.Input-Scenarios &amp; Projections'!Q94</f>
        <v>0</v>
      </c>
      <c r="AJ13" s="70">
        <f>Z13*(1+'2.Input-Scenarios &amp; Projections'!AH34)+'2.Input-Scenarios &amp; Projections'!R94</f>
        <v>0</v>
      </c>
      <c r="AK13" s="70">
        <f>AA13*(1+'2.Input-Scenarios &amp; Projections'!AI34)+'2.Input-Scenarios &amp; Projections'!S94</f>
        <v>0</v>
      </c>
      <c r="AL13" s="70">
        <f>AB13*(1+'2.Input-Scenarios &amp; Projections'!AJ34)+'2.Input-Scenarios &amp; Projections'!T94</f>
        <v>0</v>
      </c>
      <c r="AM13" s="70">
        <f>AC13*(1+'2.Input-Scenarios &amp; Projections'!AK34)+'2.Input-Scenarios &amp; Projections'!U94</f>
        <v>0</v>
      </c>
      <c r="AN13" s="70">
        <f>AD13*(1+'2.Input-Scenarios &amp; Projections'!AL34)+'2.Input-Scenarios &amp; Projections'!V94</f>
        <v>0</v>
      </c>
      <c r="AO13" s="70">
        <f>AE13*(1+'2.Input-Scenarios &amp; Projections'!AM34)+'2.Input-Scenarios &amp; Projections'!W94</f>
        <v>0</v>
      </c>
      <c r="AP13" s="349">
        <f>SUM(AG13:AO13)</f>
        <v>0</v>
      </c>
      <c r="AQ13" s="68">
        <f>AG13*(1+'2.Input-Scenarios &amp; Projections'!AN34)+'2.Input-Scenarios &amp; Projections'!O106</f>
        <v>0</v>
      </c>
      <c r="AR13" s="68">
        <f>AH13*(1+'2.Input-Scenarios &amp; Projections'!AO34)+'2.Input-Scenarios &amp; Projections'!P106</f>
        <v>0</v>
      </c>
      <c r="AS13" s="68">
        <f>AI13*(1+'2.Input-Scenarios &amp; Projections'!AP34)+'2.Input-Scenarios &amp; Projections'!Q106</f>
        <v>0</v>
      </c>
      <c r="AT13" s="68">
        <f>AJ13*(1+'2.Input-Scenarios &amp; Projections'!AQ34)+'2.Input-Scenarios &amp; Projections'!R106</f>
        <v>0</v>
      </c>
      <c r="AU13" s="68">
        <f>AK13*(1+'2.Input-Scenarios &amp; Projections'!AR34)+'2.Input-Scenarios &amp; Projections'!S106</f>
        <v>0</v>
      </c>
      <c r="AV13" s="68">
        <f>AL13*(1+'2.Input-Scenarios &amp; Projections'!AS34)+'2.Input-Scenarios &amp; Projections'!T106</f>
        <v>0</v>
      </c>
      <c r="AW13" s="68">
        <f>AM13*(1+'2.Input-Scenarios &amp; Projections'!AT34)+'2.Input-Scenarios &amp; Projections'!U106</f>
        <v>0</v>
      </c>
      <c r="AX13" s="68">
        <f>AN13*(1+'2.Input-Scenarios &amp; Projections'!AU34)+'2.Input-Scenarios &amp; Projections'!V106</f>
        <v>0</v>
      </c>
      <c r="AY13" s="68">
        <f>AO13*(1+'2.Input-Scenarios &amp; Projections'!AV34)+'2.Input-Scenarios &amp; Projections'!W106</f>
        <v>0</v>
      </c>
      <c r="AZ13" s="351">
        <f>SUM(AQ13:AY13)</f>
        <v>0</v>
      </c>
      <c r="BA13" s="365"/>
      <c r="BB13" s="354">
        <f>SUM(L13,V13,AF13,AP13,AZ13)</f>
        <v>0</v>
      </c>
      <c r="BC13" s="286"/>
    </row>
    <row r="14" spans="1:66" x14ac:dyDescent="0.2">
      <c r="A14" s="7" t="s">
        <v>13</v>
      </c>
      <c r="B14" s="60">
        <f>'2.Input-Scenarios &amp; Projections'!$C$35</f>
        <v>0</v>
      </c>
      <c r="C14" s="68">
        <f>(1+'2.Input-Scenarios &amp; Projections'!D35)*'3.Input- Contraceptive forecast'!$D$12+'2.Input-Scenarios &amp; Projections'!O58</f>
        <v>0</v>
      </c>
      <c r="D14" s="68">
        <f>(1+'2.Input-Scenarios &amp; Projections'!E35)*'3.Input- Contraceptive forecast'!$D$13+'2.Input-Scenarios &amp; Projections'!P58</f>
        <v>0</v>
      </c>
      <c r="E14" s="68">
        <f>(1+'2.Input-Scenarios &amp; Projections'!F35)*'3.Input- Contraceptive forecast'!$D$14+'2.Input-Scenarios &amp; Projections'!Q58</f>
        <v>0</v>
      </c>
      <c r="F14" s="68">
        <f>(1+'2.Input-Scenarios &amp; Projections'!G$35)*'3.Input- Contraceptive forecast'!$D$15+'2.Input-Scenarios &amp; Projections'!R58</f>
        <v>0</v>
      </c>
      <c r="G14" s="68">
        <f>(1+'2.Input-Scenarios &amp; Projections'!H35)*'3.Input- Contraceptive forecast'!$D$16+'2.Input-Scenarios &amp; Projections'!S58</f>
        <v>0</v>
      </c>
      <c r="H14" s="68">
        <f>(1+'2.Input-Scenarios &amp; Projections'!I35)*'3.Input- Contraceptive forecast'!$D$17+'2.Input-Scenarios &amp; Projections'!T58</f>
        <v>0</v>
      </c>
      <c r="I14" s="598">
        <f>(1+'2.Input-Scenarios &amp; Projections'!J35)*'3.Input- Contraceptive forecast'!$D$18+'2.Input-Scenarios &amp; Projections'!U58</f>
        <v>0</v>
      </c>
      <c r="J14" s="68">
        <f>(1+'2.Input-Scenarios &amp; Projections'!K35)*'3.Input- Contraceptive forecast'!$D$19+'2.Input-Scenarios &amp; Projections'!V58</f>
        <v>0</v>
      </c>
      <c r="K14" s="68">
        <f>(1+'2.Input-Scenarios &amp; Projections'!L35)*'3.Input- Contraceptive forecast'!$D$20+'2.Input-Scenarios &amp; Projections'!W58</f>
        <v>0</v>
      </c>
      <c r="L14" s="69">
        <f>SUM(C14:K14)</f>
        <v>0</v>
      </c>
      <c r="M14" s="70">
        <f>C14*(1+'2.Input-Scenarios &amp; Projections'!M35)+'2.Input-Scenarios &amp; Projections'!O70</f>
        <v>0</v>
      </c>
      <c r="N14" s="70">
        <f>D14*(1+'2.Input-Scenarios &amp; Projections'!N35)+'2.Input-Scenarios &amp; Projections'!P70</f>
        <v>0</v>
      </c>
      <c r="O14" s="70">
        <f>E14*(1+'2.Input-Scenarios &amp; Projections'!O35)+'2.Input-Scenarios &amp; Projections'!Q70</f>
        <v>0</v>
      </c>
      <c r="P14" s="70">
        <f>F14*(1+'2.Input-Scenarios &amp; Projections'!P35)+'2.Input-Scenarios &amp; Projections'!R70</f>
        <v>0</v>
      </c>
      <c r="Q14" s="70">
        <f>G14*(1+'2.Input-Scenarios &amp; Projections'!Q35)+'2.Input-Scenarios &amp; Projections'!S70</f>
        <v>0</v>
      </c>
      <c r="R14" s="70">
        <f>H14*(1+'2.Input-Scenarios &amp; Projections'!R35)+'2.Input-Scenarios &amp; Projections'!T70</f>
        <v>0</v>
      </c>
      <c r="S14" s="70">
        <f>I14*(1+'2.Input-Scenarios &amp; Projections'!S35)+'2.Input-Scenarios &amp; Projections'!U70</f>
        <v>0</v>
      </c>
      <c r="T14" s="70">
        <f>J14*(1+'2.Input-Scenarios &amp; Projections'!T35)+'2.Input-Scenarios &amp; Projections'!V70</f>
        <v>0</v>
      </c>
      <c r="U14" s="70">
        <f>K14*(1+'2.Input-Scenarios &amp; Projections'!U35)+'2.Input-Scenarios &amp; Projections'!W70</f>
        <v>0</v>
      </c>
      <c r="V14" s="349">
        <f>SUM(M14:U14)</f>
        <v>0</v>
      </c>
      <c r="W14" s="68">
        <f>M14*(1+'2.Input-Scenarios &amp; Projections'!V35)+'2.Input-Scenarios &amp; Projections'!O82</f>
        <v>0</v>
      </c>
      <c r="X14" s="68">
        <f>N14*(1+'2.Input-Scenarios &amp; Projections'!W35)+'2.Input-Scenarios &amp; Projections'!P82</f>
        <v>0</v>
      </c>
      <c r="Y14" s="68">
        <f>O14*(1+'2.Input-Scenarios &amp; Projections'!X35)+'2.Input-Scenarios &amp; Projections'!Q82</f>
        <v>0</v>
      </c>
      <c r="Z14" s="68">
        <f>P14*(1+'2.Input-Scenarios &amp; Projections'!Y35)+'2.Input-Scenarios &amp; Projections'!R82</f>
        <v>0</v>
      </c>
      <c r="AA14" s="68">
        <f>Q14*(1+'2.Input-Scenarios &amp; Projections'!Z35)+'2.Input-Scenarios &amp; Projections'!S82</f>
        <v>0</v>
      </c>
      <c r="AB14" s="68">
        <f>R14*(1+'2.Input-Scenarios &amp; Projections'!AA35)+'2.Input-Scenarios &amp; Projections'!T82</f>
        <v>0</v>
      </c>
      <c r="AC14" s="68">
        <f>S14*(1+'2.Input-Scenarios &amp; Projections'!AB35)+'2.Input-Scenarios &amp; Projections'!U82</f>
        <v>0</v>
      </c>
      <c r="AD14" s="68">
        <f>T14*(1+'2.Input-Scenarios &amp; Projections'!AC35)+'2.Input-Scenarios &amp; Projections'!V82</f>
        <v>0</v>
      </c>
      <c r="AE14" s="68">
        <f>U14*(1+'2.Input-Scenarios &amp; Projections'!AD35)+'2.Input-Scenarios &amp; Projections'!W82</f>
        <v>0</v>
      </c>
      <c r="AF14" s="69">
        <f>SUM(W14:AE14)</f>
        <v>0</v>
      </c>
      <c r="AG14" s="70">
        <f>W14*(1+'2.Input-Scenarios &amp; Projections'!AE35)+'2.Input-Scenarios &amp; Projections'!O94</f>
        <v>0</v>
      </c>
      <c r="AH14" s="70">
        <f>X14*(1+'2.Input-Scenarios &amp; Projections'!AF35)+'2.Input-Scenarios &amp; Projections'!P94</f>
        <v>0</v>
      </c>
      <c r="AI14" s="70">
        <f>Y14*(1+'2.Input-Scenarios &amp; Projections'!AG35)+'2.Input-Scenarios &amp; Projections'!Q94</f>
        <v>0</v>
      </c>
      <c r="AJ14" s="70">
        <f>Z14*(1+'2.Input-Scenarios &amp; Projections'!AH35)+'2.Input-Scenarios &amp; Projections'!R94</f>
        <v>0</v>
      </c>
      <c r="AK14" s="70">
        <f>AA14*(1+'2.Input-Scenarios &amp; Projections'!AI35)+'2.Input-Scenarios &amp; Projections'!S94</f>
        <v>0</v>
      </c>
      <c r="AL14" s="70">
        <f>AB14*(1+'2.Input-Scenarios &amp; Projections'!AJ35)+'2.Input-Scenarios &amp; Projections'!T94</f>
        <v>0</v>
      </c>
      <c r="AM14" s="70">
        <f>AC14*(1+'2.Input-Scenarios &amp; Projections'!AK35)+'2.Input-Scenarios &amp; Projections'!U94</f>
        <v>0</v>
      </c>
      <c r="AN14" s="70">
        <f>AD14*(1+'2.Input-Scenarios &amp; Projections'!AL35)+'2.Input-Scenarios &amp; Projections'!V94</f>
        <v>0</v>
      </c>
      <c r="AO14" s="70">
        <f>AE14*(1+'2.Input-Scenarios &amp; Projections'!AM35)+'2.Input-Scenarios &amp; Projections'!W94</f>
        <v>0</v>
      </c>
      <c r="AP14" s="349">
        <f>SUM(AG14:AO14)</f>
        <v>0</v>
      </c>
      <c r="AQ14" s="68">
        <f>AG14*(1+'2.Input-Scenarios &amp; Projections'!AN35)+'2.Input-Scenarios &amp; Projections'!O106</f>
        <v>0</v>
      </c>
      <c r="AR14" s="68">
        <f>AH14*(1+'2.Input-Scenarios &amp; Projections'!AO35)+'2.Input-Scenarios &amp; Projections'!P106</f>
        <v>0</v>
      </c>
      <c r="AS14" s="68">
        <f>AI14*(1+'2.Input-Scenarios &amp; Projections'!AP35)+'2.Input-Scenarios &amp; Projections'!Q106</f>
        <v>0</v>
      </c>
      <c r="AT14" s="68">
        <f>AJ14*(1+'2.Input-Scenarios &amp; Projections'!AQ35)+'2.Input-Scenarios &amp; Projections'!R106</f>
        <v>0</v>
      </c>
      <c r="AU14" s="68">
        <f>AK14*(1+'2.Input-Scenarios &amp; Projections'!AR35)+'2.Input-Scenarios &amp; Projections'!S106</f>
        <v>0</v>
      </c>
      <c r="AV14" s="68">
        <f>AL14*(1+'2.Input-Scenarios &amp; Projections'!AS35)+'2.Input-Scenarios &amp; Projections'!T106</f>
        <v>0</v>
      </c>
      <c r="AW14" s="68">
        <f>AM14*(1+'2.Input-Scenarios &amp; Projections'!AT35)+'2.Input-Scenarios &amp; Projections'!U106</f>
        <v>0</v>
      </c>
      <c r="AX14" s="68">
        <f>AN14*(1+'2.Input-Scenarios &amp; Projections'!AU35)+'2.Input-Scenarios &amp; Projections'!V106</f>
        <v>0</v>
      </c>
      <c r="AY14" s="68">
        <f>AO14*(1+'2.Input-Scenarios &amp; Projections'!AV35)+'2.Input-Scenarios &amp; Projections'!W106</f>
        <v>0</v>
      </c>
      <c r="AZ14" s="351">
        <f>SUM(AQ14:AY14)</f>
        <v>0</v>
      </c>
      <c r="BA14" s="365"/>
      <c r="BB14" s="354">
        <f>SUM(L14,V14,AF14,AP14,AZ14)</f>
        <v>0</v>
      </c>
      <c r="BC14" s="286"/>
    </row>
    <row r="15" spans="1:66" x14ac:dyDescent="0.2">
      <c r="A15" s="7" t="s">
        <v>14</v>
      </c>
      <c r="B15" s="60">
        <f>'2.Input-Scenarios &amp; Projections'!$C$36</f>
        <v>0</v>
      </c>
      <c r="C15" s="68">
        <f>(1+'2.Input-Scenarios &amp; Projections'!D36)*'3.Input- Contraceptive forecast'!$D$12+'2.Input-Scenarios &amp; Projections'!O58</f>
        <v>0</v>
      </c>
      <c r="D15" s="68">
        <f>(1+'2.Input-Scenarios &amp; Projections'!E36)*'3.Input- Contraceptive forecast'!$D$13+'2.Input-Scenarios &amp; Projections'!P58</f>
        <v>0</v>
      </c>
      <c r="E15" s="68">
        <f>(1+'2.Input-Scenarios &amp; Projections'!F36)*'3.Input- Contraceptive forecast'!$D$14+'2.Input-Scenarios &amp; Projections'!Q49</f>
        <v>0</v>
      </c>
      <c r="F15" s="68">
        <f>(1+'2.Input-Scenarios &amp; Projections'!G$34)*'3.Input- Contraceptive forecast'!$D$15+'2.Input-Scenarios &amp; Projections'!R58</f>
        <v>0</v>
      </c>
      <c r="G15" s="68">
        <f>(1+'2.Input-Scenarios &amp; Projections'!H36)*'3.Input- Contraceptive forecast'!$D$16+'2.Input-Scenarios &amp; Projections'!S58</f>
        <v>0</v>
      </c>
      <c r="H15" s="68">
        <f>(1+'2.Input-Scenarios &amp; Projections'!I36)*'3.Input- Contraceptive forecast'!$D$17+'2.Input-Scenarios &amp; Projections'!T58</f>
        <v>0</v>
      </c>
      <c r="I15" s="598">
        <f>(1+'2.Input-Scenarios &amp; Projections'!J36)*'3.Input- Contraceptive forecast'!$D$18+'2.Input-Scenarios &amp; Projections'!U58</f>
        <v>0</v>
      </c>
      <c r="J15" s="68">
        <f>(1+'2.Input-Scenarios &amp; Projections'!K36)*'3.Input- Contraceptive forecast'!$D$19+'2.Input-Scenarios &amp; Projections'!V58</f>
        <v>0</v>
      </c>
      <c r="K15" s="68">
        <f>(1+'2.Input-Scenarios &amp; Projections'!L36)*'3.Input- Contraceptive forecast'!$D$20+'2.Input-Scenarios &amp; Projections'!W58</f>
        <v>0</v>
      </c>
      <c r="L15" s="69">
        <f>SUM(C15:K15)</f>
        <v>0</v>
      </c>
      <c r="M15" s="70">
        <f>C15*(1+'2.Input-Scenarios &amp; Projections'!M36)+'2.Input-Scenarios &amp; Projections'!O70</f>
        <v>0</v>
      </c>
      <c r="N15" s="70">
        <f>D15*(1+'2.Input-Scenarios &amp; Projections'!N36)+'2.Input-Scenarios &amp; Projections'!P70</f>
        <v>0</v>
      </c>
      <c r="O15" s="70">
        <f>E15*(1+'2.Input-Scenarios &amp; Projections'!O36)+'2.Input-Scenarios &amp; Projections'!Q70</f>
        <v>0</v>
      </c>
      <c r="P15" s="70">
        <f>F15*(1+'2.Input-Scenarios &amp; Projections'!P36)+'2.Input-Scenarios &amp; Projections'!R70</f>
        <v>0</v>
      </c>
      <c r="Q15" s="70">
        <f>G15*(1+'2.Input-Scenarios &amp; Projections'!Q36)+'2.Input-Scenarios &amp; Projections'!S70</f>
        <v>0</v>
      </c>
      <c r="R15" s="70">
        <f>H15*(1+'2.Input-Scenarios &amp; Projections'!R36)+'2.Input-Scenarios &amp; Projections'!T70</f>
        <v>0</v>
      </c>
      <c r="S15" s="70">
        <f>I15*(1+'2.Input-Scenarios &amp; Projections'!S36)+'2.Input-Scenarios &amp; Projections'!U70</f>
        <v>0</v>
      </c>
      <c r="T15" s="70">
        <f>J15*(1+'2.Input-Scenarios &amp; Projections'!T36)+'2.Input-Scenarios &amp; Projections'!V70</f>
        <v>0</v>
      </c>
      <c r="U15" s="70">
        <f>K15*(1+'2.Input-Scenarios &amp; Projections'!U36)+'2.Input-Scenarios &amp; Projections'!W70</f>
        <v>0</v>
      </c>
      <c r="V15" s="349">
        <f>SUM(M15:U15)</f>
        <v>0</v>
      </c>
      <c r="W15" s="68">
        <f>M15*(1+'2.Input-Scenarios &amp; Projections'!V36)+'2.Input-Scenarios &amp; Projections'!O82</f>
        <v>0</v>
      </c>
      <c r="X15" s="68">
        <f>N15*(1+'2.Input-Scenarios &amp; Projections'!W36)+'2.Input-Scenarios &amp; Projections'!P82</f>
        <v>0</v>
      </c>
      <c r="Y15" s="68">
        <f>O15*(1+'2.Input-Scenarios &amp; Projections'!X36)+'2.Input-Scenarios &amp; Projections'!Q82</f>
        <v>0</v>
      </c>
      <c r="Z15" s="68">
        <f>P15*(1+'2.Input-Scenarios &amp; Projections'!Y36)+'2.Input-Scenarios &amp; Projections'!R82</f>
        <v>0</v>
      </c>
      <c r="AA15" s="68">
        <f>Q15*(1+'2.Input-Scenarios &amp; Projections'!Z36)+'2.Input-Scenarios &amp; Projections'!S82</f>
        <v>0</v>
      </c>
      <c r="AB15" s="68">
        <f>R15*(1+'2.Input-Scenarios &amp; Projections'!AA36)+'2.Input-Scenarios &amp; Projections'!T82</f>
        <v>0</v>
      </c>
      <c r="AC15" s="68">
        <f>S15*(1+'2.Input-Scenarios &amp; Projections'!AB36)+'2.Input-Scenarios &amp; Projections'!U82</f>
        <v>0</v>
      </c>
      <c r="AD15" s="68">
        <f>T15*(1+'2.Input-Scenarios &amp; Projections'!AC36)+'2.Input-Scenarios &amp; Projections'!V82</f>
        <v>0</v>
      </c>
      <c r="AE15" s="68">
        <f>U15*(1+'2.Input-Scenarios &amp; Projections'!AD36)+'2.Input-Scenarios &amp; Projections'!W82</f>
        <v>0</v>
      </c>
      <c r="AF15" s="69">
        <f>SUM(W15:AE15)</f>
        <v>0</v>
      </c>
      <c r="AG15" s="70">
        <f>W15*(1+'2.Input-Scenarios &amp; Projections'!AE36)+'2.Input-Scenarios &amp; Projections'!O94</f>
        <v>0</v>
      </c>
      <c r="AH15" s="70">
        <f>X15*(1+'2.Input-Scenarios &amp; Projections'!AF36)+'2.Input-Scenarios &amp; Projections'!P94</f>
        <v>0</v>
      </c>
      <c r="AI15" s="70">
        <f>Y15*(1+'2.Input-Scenarios &amp; Projections'!AG36)+'2.Input-Scenarios &amp; Projections'!Q94</f>
        <v>0</v>
      </c>
      <c r="AJ15" s="70">
        <f>Z15*(1+'2.Input-Scenarios &amp; Projections'!AH36)+'2.Input-Scenarios &amp; Projections'!R94</f>
        <v>0</v>
      </c>
      <c r="AK15" s="70">
        <f>AA15*(1+'2.Input-Scenarios &amp; Projections'!AI36)+'2.Input-Scenarios &amp; Projections'!S94</f>
        <v>0</v>
      </c>
      <c r="AL15" s="70">
        <f>AB15*(1+'2.Input-Scenarios &amp; Projections'!AJ36)+'2.Input-Scenarios &amp; Projections'!T94</f>
        <v>0</v>
      </c>
      <c r="AM15" s="70">
        <f>AC15*(1+'2.Input-Scenarios &amp; Projections'!AK36)+'2.Input-Scenarios &amp; Projections'!U94</f>
        <v>0</v>
      </c>
      <c r="AN15" s="70">
        <f>AD15*(1+'2.Input-Scenarios &amp; Projections'!AL36)+'2.Input-Scenarios &amp; Projections'!V94</f>
        <v>0</v>
      </c>
      <c r="AO15" s="70">
        <f>AE15*(1+'2.Input-Scenarios &amp; Projections'!AM36)+'2.Input-Scenarios &amp; Projections'!W94</f>
        <v>0</v>
      </c>
      <c r="AP15" s="349">
        <f>SUM(AG15:AO15)</f>
        <v>0</v>
      </c>
      <c r="AQ15" s="68">
        <f>AG15*(1+'2.Input-Scenarios &amp; Projections'!AN36)+'2.Input-Scenarios &amp; Projections'!O106</f>
        <v>0</v>
      </c>
      <c r="AR15" s="68">
        <f>AH15*(1+'2.Input-Scenarios &amp; Projections'!AO36)+'2.Input-Scenarios &amp; Projections'!P106</f>
        <v>0</v>
      </c>
      <c r="AS15" s="68">
        <f>AI15*(1+'2.Input-Scenarios &amp; Projections'!AP36)+'2.Input-Scenarios &amp; Projections'!Q106</f>
        <v>0</v>
      </c>
      <c r="AT15" s="68">
        <f>AJ15*(1+'2.Input-Scenarios &amp; Projections'!AQ36)+'2.Input-Scenarios &amp; Projections'!R106</f>
        <v>0</v>
      </c>
      <c r="AU15" s="68">
        <f>AK15*(1+'2.Input-Scenarios &amp; Projections'!AR36)+'2.Input-Scenarios &amp; Projections'!S106</f>
        <v>0</v>
      </c>
      <c r="AV15" s="68">
        <f>AL15*(1+'2.Input-Scenarios &amp; Projections'!AS36)+'2.Input-Scenarios &amp; Projections'!T106</f>
        <v>0</v>
      </c>
      <c r="AW15" s="68">
        <f>AM15*(1+'2.Input-Scenarios &amp; Projections'!AT36)+'2.Input-Scenarios &amp; Projections'!U106</f>
        <v>0</v>
      </c>
      <c r="AX15" s="68">
        <f>AN15*(1+'2.Input-Scenarios &amp; Projections'!AU36)+'2.Input-Scenarios &amp; Projections'!V106</f>
        <v>0</v>
      </c>
      <c r="AY15" s="68">
        <f>AO15*(1+'2.Input-Scenarios &amp; Projections'!AV36)+'2.Input-Scenarios &amp; Projections'!W106</f>
        <v>0</v>
      </c>
      <c r="AZ15" s="351">
        <f>SUM(AQ15:AY15)</f>
        <v>0</v>
      </c>
      <c r="BA15" s="365"/>
      <c r="BB15" s="354">
        <f>SUM(L15,V15,AF15,AP15,AZ15)</f>
        <v>0</v>
      </c>
      <c r="BC15" s="286">
        <f>SUM(BB13:BB15)</f>
        <v>0</v>
      </c>
    </row>
    <row r="16" spans="1:66" s="278" customFormat="1" x14ac:dyDescent="0.2">
      <c r="B16" s="279"/>
      <c r="C16" s="280"/>
      <c r="D16" s="281"/>
      <c r="E16" s="281"/>
      <c r="F16" s="281"/>
      <c r="G16" s="281"/>
      <c r="H16" s="281"/>
      <c r="I16" s="599"/>
      <c r="J16" s="281"/>
      <c r="K16" s="281"/>
      <c r="L16" s="282"/>
      <c r="M16" s="53"/>
      <c r="N16" s="282"/>
      <c r="O16" s="282"/>
      <c r="P16" s="282"/>
      <c r="Q16" s="282"/>
      <c r="R16" s="282"/>
      <c r="S16" s="282"/>
      <c r="T16" s="281"/>
      <c r="U16" s="281"/>
      <c r="V16" s="281"/>
      <c r="W16" s="281"/>
      <c r="X16" s="281"/>
      <c r="Y16" s="281"/>
      <c r="Z16" s="281"/>
      <c r="AA16" s="281"/>
      <c r="AB16" s="281"/>
      <c r="AC16" s="282"/>
      <c r="AD16" s="282"/>
      <c r="AE16" s="282"/>
      <c r="AF16" s="282"/>
      <c r="AG16" s="282"/>
      <c r="AH16" s="282"/>
      <c r="AI16" s="282"/>
      <c r="AJ16" s="282"/>
      <c r="AK16" s="282"/>
      <c r="AL16" s="282"/>
      <c r="AM16" s="282"/>
      <c r="AN16" s="282"/>
      <c r="AO16" s="282"/>
      <c r="AP16" s="280"/>
      <c r="AQ16" s="78"/>
      <c r="AR16" s="282"/>
      <c r="AS16" s="345"/>
      <c r="AT16" s="345"/>
      <c r="AU16" s="345"/>
      <c r="AV16" s="345"/>
    </row>
    <row r="17" spans="1:66" s="8" customFormat="1" ht="12.75" customHeight="1" x14ac:dyDescent="0.2">
      <c r="A17" s="339"/>
      <c r="B17" s="359"/>
      <c r="C17" s="1227">
        <f>'1. Input - Background info'!$B$7</f>
        <v>0</v>
      </c>
      <c r="D17" s="1228"/>
      <c r="E17" s="1228"/>
      <c r="F17" s="1228"/>
      <c r="G17" s="1228"/>
      <c r="H17" s="1228"/>
      <c r="I17" s="1228"/>
      <c r="J17" s="1228"/>
      <c r="K17" s="1228"/>
      <c r="L17" s="1228"/>
      <c r="M17" s="1226">
        <f>C17+1</f>
        <v>1</v>
      </c>
      <c r="N17" s="1226"/>
      <c r="O17" s="1226"/>
      <c r="P17" s="1226"/>
      <c r="Q17" s="1226"/>
      <c r="R17" s="1226"/>
      <c r="S17" s="1226"/>
      <c r="T17" s="1226"/>
      <c r="U17" s="1226"/>
      <c r="V17" s="1226"/>
      <c r="W17" s="1228">
        <f>M17+1</f>
        <v>2</v>
      </c>
      <c r="X17" s="1228"/>
      <c r="Y17" s="1228"/>
      <c r="Z17" s="1228"/>
      <c r="AA17" s="1228"/>
      <c r="AB17" s="1228"/>
      <c r="AC17" s="1228"/>
      <c r="AD17" s="1228"/>
      <c r="AE17" s="1228"/>
      <c r="AF17" s="1228"/>
      <c r="AG17" s="1229">
        <f>W17+1</f>
        <v>3</v>
      </c>
      <c r="AH17" s="1229"/>
      <c r="AI17" s="1229"/>
      <c r="AJ17" s="1229"/>
      <c r="AK17" s="1229"/>
      <c r="AL17" s="1229"/>
      <c r="AM17" s="1229"/>
      <c r="AN17" s="1229"/>
      <c r="AO17" s="1229"/>
      <c r="AP17" s="1229"/>
      <c r="AQ17" s="1230">
        <f>AG17+1</f>
        <v>4</v>
      </c>
      <c r="AR17" s="1230"/>
      <c r="AS17" s="1230"/>
      <c r="AT17" s="1230"/>
      <c r="AU17" s="1230"/>
      <c r="AV17" s="1230"/>
      <c r="AW17" s="1230"/>
      <c r="AX17" s="1230"/>
      <c r="AY17" s="1230"/>
      <c r="AZ17" s="1230"/>
      <c r="BB17" s="352" t="s">
        <v>124</v>
      </c>
      <c r="BC17" s="334"/>
      <c r="BD17" s="334"/>
      <c r="BE17" s="334"/>
      <c r="BF17" s="334"/>
      <c r="BG17" s="334"/>
      <c r="BH17" s="334"/>
      <c r="BI17" s="334"/>
      <c r="BJ17" s="335"/>
      <c r="BK17" s="52"/>
      <c r="BL17" s="52"/>
      <c r="BM17" s="52"/>
      <c r="BN17" s="52"/>
    </row>
    <row r="18" spans="1:66" s="9" customFormat="1" ht="48" customHeight="1" x14ac:dyDescent="0.2">
      <c r="A18" s="61" t="str">
        <f>'3.Input- Contraceptive forecast'!E11</f>
        <v>Total Public Sector</v>
      </c>
      <c r="B18" s="59"/>
      <c r="C18" s="63" t="str">
        <f t="shared" ref="C18:J18" si="5">C12</f>
        <v>Pills</v>
      </c>
      <c r="D18" s="16" t="str">
        <f t="shared" si="5"/>
        <v>Injectables</v>
      </c>
      <c r="E18" s="16" t="str">
        <f t="shared" si="5"/>
        <v>Condoms (male)</v>
      </c>
      <c r="F18" s="16" t="str">
        <f t="shared" si="5"/>
        <v>Condoms (female)</v>
      </c>
      <c r="G18" s="16" t="str">
        <f t="shared" si="5"/>
        <v>Implants</v>
      </c>
      <c r="H18" s="16" t="str">
        <f t="shared" si="5"/>
        <v>IUD</v>
      </c>
      <c r="I18" s="16" t="str">
        <f t="shared" si="5"/>
        <v>Emergency Contraceptives</v>
      </c>
      <c r="J18" s="16">
        <f t="shared" si="5"/>
        <v>0</v>
      </c>
      <c r="K18" s="16">
        <f>K12</f>
        <v>0</v>
      </c>
      <c r="L18" s="16" t="s">
        <v>24</v>
      </c>
      <c r="M18" s="62" t="str">
        <f t="shared" ref="M18:T18" si="6">M12</f>
        <v>Pills</v>
      </c>
      <c r="N18" s="17" t="str">
        <f t="shared" si="6"/>
        <v>Injectables</v>
      </c>
      <c r="O18" s="17" t="str">
        <f t="shared" si="6"/>
        <v>Condoms (male)</v>
      </c>
      <c r="P18" s="17" t="str">
        <f t="shared" si="6"/>
        <v>Condoms (female)</v>
      </c>
      <c r="Q18" s="17" t="str">
        <f t="shared" si="6"/>
        <v>Implants</v>
      </c>
      <c r="R18" s="17" t="str">
        <f t="shared" si="6"/>
        <v>IUD</v>
      </c>
      <c r="S18" s="17" t="str">
        <f t="shared" si="6"/>
        <v>Emergency Contraceptives</v>
      </c>
      <c r="T18" s="17">
        <f t="shared" si="6"/>
        <v>0</v>
      </c>
      <c r="U18" s="17">
        <f>U12</f>
        <v>0</v>
      </c>
      <c r="V18" s="17" t="s">
        <v>24</v>
      </c>
      <c r="W18" s="63" t="str">
        <f t="shared" ref="W18:AE18" si="7">W12</f>
        <v>Pills</v>
      </c>
      <c r="X18" s="16" t="str">
        <f t="shared" si="7"/>
        <v>Injectables</v>
      </c>
      <c r="Y18" s="16" t="str">
        <f t="shared" si="7"/>
        <v>Condoms (male)</v>
      </c>
      <c r="Z18" s="16" t="str">
        <f t="shared" si="7"/>
        <v>Condoms (female)</v>
      </c>
      <c r="AA18" s="16" t="str">
        <f t="shared" si="7"/>
        <v>Implants</v>
      </c>
      <c r="AB18" s="16" t="str">
        <f t="shared" si="7"/>
        <v>IUD</v>
      </c>
      <c r="AC18" s="16" t="str">
        <f t="shared" si="7"/>
        <v>Emergency Contraceptives</v>
      </c>
      <c r="AD18" s="16">
        <f t="shared" si="7"/>
        <v>0</v>
      </c>
      <c r="AE18" s="16">
        <f t="shared" si="7"/>
        <v>0</v>
      </c>
      <c r="AF18" s="16" t="s">
        <v>24</v>
      </c>
      <c r="AG18" s="62" t="str">
        <f t="shared" ref="AG18:AL18" si="8">AG12</f>
        <v>Pills</v>
      </c>
      <c r="AH18" s="17" t="str">
        <f t="shared" si="8"/>
        <v>Injectables</v>
      </c>
      <c r="AI18" s="17" t="str">
        <f t="shared" si="8"/>
        <v>Condoms (male)</v>
      </c>
      <c r="AJ18" s="17" t="str">
        <f t="shared" si="8"/>
        <v>Condoms (female)</v>
      </c>
      <c r="AK18" s="17" t="str">
        <f t="shared" si="8"/>
        <v>Implants</v>
      </c>
      <c r="AL18" s="17" t="str">
        <f t="shared" si="8"/>
        <v>IUD</v>
      </c>
      <c r="AM18" s="17" t="str">
        <f>AM12</f>
        <v>Emergency Contraceptives</v>
      </c>
      <c r="AN18" s="17">
        <f>AN12</f>
        <v>0</v>
      </c>
      <c r="AO18" s="17">
        <f>AO12</f>
        <v>0</v>
      </c>
      <c r="AP18" s="17" t="s">
        <v>24</v>
      </c>
      <c r="AQ18" s="63" t="str">
        <f t="shared" ref="AQ18:AV18" si="9">AQ12</f>
        <v>Pills</v>
      </c>
      <c r="AR18" s="16" t="str">
        <f t="shared" si="9"/>
        <v>Injectables</v>
      </c>
      <c r="AS18" s="16" t="str">
        <f t="shared" si="9"/>
        <v>Condoms (male)</v>
      </c>
      <c r="AT18" s="16" t="str">
        <f t="shared" si="9"/>
        <v>Condoms (female)</v>
      </c>
      <c r="AU18" s="16" t="str">
        <f t="shared" si="9"/>
        <v>Implants</v>
      </c>
      <c r="AV18" s="16" t="str">
        <f t="shared" si="9"/>
        <v>IUD</v>
      </c>
      <c r="AW18" s="16" t="str">
        <f>AW12</f>
        <v>Emergency Contraceptives</v>
      </c>
      <c r="AX18" s="16">
        <f>AX12</f>
        <v>0</v>
      </c>
      <c r="AY18" s="10" t="s">
        <v>31</v>
      </c>
      <c r="AZ18" s="350" t="s">
        <v>24</v>
      </c>
      <c r="BA18" s="364"/>
      <c r="BB18" s="356"/>
    </row>
    <row r="19" spans="1:66" x14ac:dyDescent="0.2">
      <c r="A19" s="7" t="s">
        <v>12</v>
      </c>
      <c r="B19" s="60">
        <f>'2.Input-Scenarios &amp; Projections'!$C$34</f>
        <v>0</v>
      </c>
      <c r="C19" s="68">
        <f t="shared" ref="C19:H21" si="10">SUM(C7,C13)</f>
        <v>0</v>
      </c>
      <c r="D19" s="68">
        <f t="shared" si="10"/>
        <v>0</v>
      </c>
      <c r="E19" s="68">
        <f t="shared" si="10"/>
        <v>0</v>
      </c>
      <c r="F19" s="68">
        <f t="shared" si="10"/>
        <v>0</v>
      </c>
      <c r="G19" s="68">
        <f t="shared" si="10"/>
        <v>0</v>
      </c>
      <c r="H19" s="68">
        <f t="shared" si="10"/>
        <v>0</v>
      </c>
      <c r="I19" s="598">
        <f t="shared" ref="I19:K21" si="11">SUM(I7,I13)</f>
        <v>0</v>
      </c>
      <c r="J19" s="68">
        <f t="shared" si="11"/>
        <v>0</v>
      </c>
      <c r="K19" s="68">
        <f t="shared" si="11"/>
        <v>0</v>
      </c>
      <c r="L19" s="69">
        <f>SUM(C19:K19)</f>
        <v>0</v>
      </c>
      <c r="M19" s="282">
        <f t="shared" ref="M19:U19" si="12">SUM(M7,M13)</f>
        <v>0</v>
      </c>
      <c r="N19" s="282">
        <f t="shared" si="12"/>
        <v>0</v>
      </c>
      <c r="O19" s="282">
        <f t="shared" si="12"/>
        <v>0</v>
      </c>
      <c r="P19" s="282">
        <f t="shared" si="12"/>
        <v>0</v>
      </c>
      <c r="Q19" s="282">
        <f t="shared" si="12"/>
        <v>0</v>
      </c>
      <c r="R19" s="282">
        <f t="shared" si="12"/>
        <v>0</v>
      </c>
      <c r="S19" s="282">
        <f t="shared" si="12"/>
        <v>0</v>
      </c>
      <c r="T19" s="282">
        <f t="shared" si="12"/>
        <v>0</v>
      </c>
      <c r="U19" s="282">
        <f t="shared" si="12"/>
        <v>0</v>
      </c>
      <c r="V19" s="349">
        <f>SUM(M19:U19)</f>
        <v>0</v>
      </c>
      <c r="W19" s="68">
        <f t="shared" ref="W19:AE19" si="13">SUM(W7,W13)</f>
        <v>0</v>
      </c>
      <c r="X19" s="68">
        <f t="shared" si="13"/>
        <v>0</v>
      </c>
      <c r="Y19" s="68">
        <f t="shared" si="13"/>
        <v>0</v>
      </c>
      <c r="Z19" s="68">
        <f t="shared" si="13"/>
        <v>0</v>
      </c>
      <c r="AA19" s="68">
        <f t="shared" si="13"/>
        <v>0</v>
      </c>
      <c r="AB19" s="68">
        <f t="shared" si="13"/>
        <v>0</v>
      </c>
      <c r="AC19" s="68">
        <f t="shared" si="13"/>
        <v>0</v>
      </c>
      <c r="AD19" s="68">
        <f t="shared" si="13"/>
        <v>0</v>
      </c>
      <c r="AE19" s="68">
        <f t="shared" si="13"/>
        <v>0</v>
      </c>
      <c r="AF19" s="69">
        <f>SUM(W19:AE19)</f>
        <v>0</v>
      </c>
      <c r="AG19" s="282">
        <f t="shared" ref="AG19:AO19" si="14">SUM(AG7,AG13)</f>
        <v>0</v>
      </c>
      <c r="AH19" s="282">
        <f t="shared" si="14"/>
        <v>0</v>
      </c>
      <c r="AI19" s="282">
        <f t="shared" si="14"/>
        <v>0</v>
      </c>
      <c r="AJ19" s="282">
        <f t="shared" si="14"/>
        <v>0</v>
      </c>
      <c r="AK19" s="282">
        <f t="shared" si="14"/>
        <v>0</v>
      </c>
      <c r="AL19" s="282">
        <f t="shared" si="14"/>
        <v>0</v>
      </c>
      <c r="AM19" s="282">
        <f t="shared" si="14"/>
        <v>0</v>
      </c>
      <c r="AN19" s="282">
        <f t="shared" si="14"/>
        <v>0</v>
      </c>
      <c r="AO19" s="282">
        <f t="shared" si="14"/>
        <v>0</v>
      </c>
      <c r="AP19" s="349">
        <f>SUM(AG19:AO19)</f>
        <v>0</v>
      </c>
      <c r="AQ19" s="68">
        <f t="shared" ref="AQ19:AY19" si="15">SUM(AQ7,AQ13)</f>
        <v>0</v>
      </c>
      <c r="AR19" s="68">
        <f t="shared" si="15"/>
        <v>0</v>
      </c>
      <c r="AS19" s="68">
        <f t="shared" si="15"/>
        <v>0</v>
      </c>
      <c r="AT19" s="68">
        <f t="shared" si="15"/>
        <v>0</v>
      </c>
      <c r="AU19" s="68">
        <f t="shared" si="15"/>
        <v>0</v>
      </c>
      <c r="AV19" s="68">
        <f t="shared" si="15"/>
        <v>0</v>
      </c>
      <c r="AW19" s="68">
        <f t="shared" si="15"/>
        <v>0</v>
      </c>
      <c r="AX19" s="68">
        <f t="shared" si="15"/>
        <v>0</v>
      </c>
      <c r="AY19" s="68">
        <f t="shared" si="15"/>
        <v>0</v>
      </c>
      <c r="AZ19" s="351">
        <f>SUM(AQ19:AY19)</f>
        <v>0</v>
      </c>
      <c r="BA19" s="365"/>
      <c r="BB19" s="354">
        <f>SUM(L19,V19,AF19,AP19,AZ19)</f>
        <v>0</v>
      </c>
      <c r="BC19" s="286"/>
    </row>
    <row r="20" spans="1:66" x14ac:dyDescent="0.2">
      <c r="A20" s="7" t="s">
        <v>13</v>
      </c>
      <c r="B20" s="60">
        <f>'2.Input-Scenarios &amp; Projections'!$C$35</f>
        <v>0</v>
      </c>
      <c r="C20" s="68">
        <f t="shared" si="10"/>
        <v>0</v>
      </c>
      <c r="D20" s="68">
        <f t="shared" si="10"/>
        <v>0</v>
      </c>
      <c r="E20" s="68">
        <f t="shared" si="10"/>
        <v>0</v>
      </c>
      <c r="F20" s="68">
        <f t="shared" si="10"/>
        <v>0</v>
      </c>
      <c r="G20" s="68">
        <f t="shared" si="10"/>
        <v>0</v>
      </c>
      <c r="H20" s="68">
        <f t="shared" si="10"/>
        <v>0</v>
      </c>
      <c r="I20" s="598">
        <f t="shared" si="11"/>
        <v>0</v>
      </c>
      <c r="J20" s="68">
        <f t="shared" si="11"/>
        <v>0</v>
      </c>
      <c r="K20" s="68">
        <f t="shared" si="11"/>
        <v>0</v>
      </c>
      <c r="L20" s="69">
        <f>SUM(C20:K20)</f>
        <v>0</v>
      </c>
      <c r="M20" s="282">
        <f t="shared" ref="M20:U20" si="16">SUM(M8,M14)</f>
        <v>0</v>
      </c>
      <c r="N20" s="282">
        <f t="shared" si="16"/>
        <v>0</v>
      </c>
      <c r="O20" s="282">
        <f t="shared" si="16"/>
        <v>0</v>
      </c>
      <c r="P20" s="282">
        <f t="shared" si="16"/>
        <v>0</v>
      </c>
      <c r="Q20" s="282">
        <f t="shared" si="16"/>
        <v>0</v>
      </c>
      <c r="R20" s="282">
        <f t="shared" si="16"/>
        <v>0</v>
      </c>
      <c r="S20" s="282">
        <f t="shared" si="16"/>
        <v>0</v>
      </c>
      <c r="T20" s="282">
        <f t="shared" si="16"/>
        <v>0</v>
      </c>
      <c r="U20" s="282">
        <f t="shared" si="16"/>
        <v>0</v>
      </c>
      <c r="V20" s="349">
        <f>SUM(M20:U20)</f>
        <v>0</v>
      </c>
      <c r="W20" s="68">
        <f t="shared" ref="W20:AE20" si="17">SUM(W8,W14)</f>
        <v>0</v>
      </c>
      <c r="X20" s="68">
        <f t="shared" si="17"/>
        <v>0</v>
      </c>
      <c r="Y20" s="68">
        <f t="shared" si="17"/>
        <v>0</v>
      </c>
      <c r="Z20" s="68">
        <f t="shared" si="17"/>
        <v>0</v>
      </c>
      <c r="AA20" s="68">
        <f t="shared" si="17"/>
        <v>0</v>
      </c>
      <c r="AB20" s="68">
        <f t="shared" si="17"/>
        <v>0</v>
      </c>
      <c r="AC20" s="68">
        <f t="shared" si="17"/>
        <v>0</v>
      </c>
      <c r="AD20" s="68">
        <f t="shared" si="17"/>
        <v>0</v>
      </c>
      <c r="AE20" s="68">
        <f t="shared" si="17"/>
        <v>0</v>
      </c>
      <c r="AF20" s="69">
        <f>SUM(W20:AE20)</f>
        <v>0</v>
      </c>
      <c r="AG20" s="282">
        <f t="shared" ref="AG20:AO20" si="18">SUM(AG8,AG14)</f>
        <v>0</v>
      </c>
      <c r="AH20" s="282">
        <f t="shared" si="18"/>
        <v>0</v>
      </c>
      <c r="AI20" s="282">
        <f t="shared" si="18"/>
        <v>0</v>
      </c>
      <c r="AJ20" s="282">
        <f t="shared" si="18"/>
        <v>0</v>
      </c>
      <c r="AK20" s="282">
        <f t="shared" si="18"/>
        <v>0</v>
      </c>
      <c r="AL20" s="282">
        <f t="shared" si="18"/>
        <v>0</v>
      </c>
      <c r="AM20" s="282">
        <f t="shared" si="18"/>
        <v>0</v>
      </c>
      <c r="AN20" s="282">
        <f t="shared" si="18"/>
        <v>0</v>
      </c>
      <c r="AO20" s="282">
        <f t="shared" si="18"/>
        <v>0</v>
      </c>
      <c r="AP20" s="349">
        <f>SUM(AG20:AO20)</f>
        <v>0</v>
      </c>
      <c r="AQ20" s="68">
        <f t="shared" ref="AQ20:AY20" si="19">SUM(AQ8,AQ14)</f>
        <v>0</v>
      </c>
      <c r="AR20" s="68">
        <f t="shared" si="19"/>
        <v>0</v>
      </c>
      <c r="AS20" s="68">
        <f t="shared" si="19"/>
        <v>0</v>
      </c>
      <c r="AT20" s="68">
        <f t="shared" si="19"/>
        <v>0</v>
      </c>
      <c r="AU20" s="68">
        <f t="shared" si="19"/>
        <v>0</v>
      </c>
      <c r="AV20" s="68">
        <f t="shared" si="19"/>
        <v>0</v>
      </c>
      <c r="AW20" s="68">
        <f t="shared" si="19"/>
        <v>0</v>
      </c>
      <c r="AX20" s="68">
        <f t="shared" si="19"/>
        <v>0</v>
      </c>
      <c r="AY20" s="68">
        <f t="shared" si="19"/>
        <v>0</v>
      </c>
      <c r="AZ20" s="351">
        <f>SUM(AQ20:AY20)</f>
        <v>0</v>
      </c>
      <c r="BA20" s="365"/>
      <c r="BB20" s="354">
        <f>SUM(L20,V20,AF20,AP20,AZ20)</f>
        <v>0</v>
      </c>
      <c r="BC20" s="286"/>
    </row>
    <row r="21" spans="1:66" x14ac:dyDescent="0.2">
      <c r="A21" s="7" t="s">
        <v>14</v>
      </c>
      <c r="B21" s="60">
        <f>'2.Input-Scenarios &amp; Projections'!$C$36</f>
        <v>0</v>
      </c>
      <c r="C21" s="68">
        <f t="shared" si="10"/>
        <v>0</v>
      </c>
      <c r="D21" s="68">
        <f t="shared" si="10"/>
        <v>0</v>
      </c>
      <c r="E21" s="68">
        <f t="shared" si="10"/>
        <v>0</v>
      </c>
      <c r="F21" s="68">
        <f t="shared" si="10"/>
        <v>0</v>
      </c>
      <c r="G21" s="68">
        <f t="shared" si="10"/>
        <v>0</v>
      </c>
      <c r="H21" s="68">
        <f t="shared" si="10"/>
        <v>0</v>
      </c>
      <c r="I21" s="598">
        <f t="shared" si="11"/>
        <v>0</v>
      </c>
      <c r="J21" s="68">
        <f t="shared" si="11"/>
        <v>0</v>
      </c>
      <c r="K21" s="68">
        <f t="shared" si="11"/>
        <v>0</v>
      </c>
      <c r="L21" s="69">
        <f>SUM(C21:K21)</f>
        <v>0</v>
      </c>
      <c r="M21" s="282">
        <f t="shared" ref="M21:U21" si="20">SUM(M9,M15)</f>
        <v>0</v>
      </c>
      <c r="N21" s="282">
        <f t="shared" si="20"/>
        <v>0</v>
      </c>
      <c r="O21" s="282">
        <f t="shared" si="20"/>
        <v>0</v>
      </c>
      <c r="P21" s="282">
        <f t="shared" si="20"/>
        <v>0</v>
      </c>
      <c r="Q21" s="282">
        <f t="shared" si="20"/>
        <v>0</v>
      </c>
      <c r="R21" s="282">
        <f t="shared" si="20"/>
        <v>0</v>
      </c>
      <c r="S21" s="282">
        <f t="shared" si="20"/>
        <v>0</v>
      </c>
      <c r="T21" s="282">
        <f t="shared" si="20"/>
        <v>0</v>
      </c>
      <c r="U21" s="282">
        <f t="shared" si="20"/>
        <v>0</v>
      </c>
      <c r="V21" s="349">
        <f>SUM(M21:U21)</f>
        <v>0</v>
      </c>
      <c r="W21" s="68">
        <f t="shared" ref="W21:AE21" si="21">SUM(W9,W15)</f>
        <v>0</v>
      </c>
      <c r="X21" s="68">
        <f t="shared" si="21"/>
        <v>0</v>
      </c>
      <c r="Y21" s="68">
        <f t="shared" si="21"/>
        <v>0</v>
      </c>
      <c r="Z21" s="68">
        <f t="shared" si="21"/>
        <v>0</v>
      </c>
      <c r="AA21" s="68">
        <f t="shared" si="21"/>
        <v>0</v>
      </c>
      <c r="AB21" s="68">
        <f t="shared" si="21"/>
        <v>0</v>
      </c>
      <c r="AC21" s="68">
        <f t="shared" si="21"/>
        <v>0</v>
      </c>
      <c r="AD21" s="68">
        <f t="shared" si="21"/>
        <v>0</v>
      </c>
      <c r="AE21" s="68">
        <f t="shared" si="21"/>
        <v>0</v>
      </c>
      <c r="AF21" s="69">
        <f>SUM(W21:AE21)</f>
        <v>0</v>
      </c>
      <c r="AG21" s="282">
        <f t="shared" ref="AG21:AO21" si="22">SUM(AG9,AG15)</f>
        <v>0</v>
      </c>
      <c r="AH21" s="282">
        <f t="shared" si="22"/>
        <v>0</v>
      </c>
      <c r="AI21" s="282">
        <f t="shared" si="22"/>
        <v>0</v>
      </c>
      <c r="AJ21" s="282">
        <f t="shared" si="22"/>
        <v>0</v>
      </c>
      <c r="AK21" s="282">
        <f t="shared" si="22"/>
        <v>0</v>
      </c>
      <c r="AL21" s="282">
        <f t="shared" si="22"/>
        <v>0</v>
      </c>
      <c r="AM21" s="282">
        <f t="shared" si="22"/>
        <v>0</v>
      </c>
      <c r="AN21" s="282">
        <f t="shared" si="22"/>
        <v>0</v>
      </c>
      <c r="AO21" s="282">
        <f t="shared" si="22"/>
        <v>0</v>
      </c>
      <c r="AP21" s="349">
        <f>SUM(AG21:AO21)</f>
        <v>0</v>
      </c>
      <c r="AQ21" s="68">
        <f t="shared" ref="AQ21:AY21" si="23">SUM(AQ9,AQ15)</f>
        <v>0</v>
      </c>
      <c r="AR21" s="68">
        <f t="shared" si="23"/>
        <v>0</v>
      </c>
      <c r="AS21" s="68">
        <f t="shared" si="23"/>
        <v>0</v>
      </c>
      <c r="AT21" s="68">
        <f t="shared" si="23"/>
        <v>0</v>
      </c>
      <c r="AU21" s="68">
        <f t="shared" si="23"/>
        <v>0</v>
      </c>
      <c r="AV21" s="68">
        <f t="shared" si="23"/>
        <v>0</v>
      </c>
      <c r="AW21" s="68">
        <f t="shared" si="23"/>
        <v>0</v>
      </c>
      <c r="AX21" s="68">
        <f t="shared" si="23"/>
        <v>0</v>
      </c>
      <c r="AY21" s="68">
        <f t="shared" si="23"/>
        <v>0</v>
      </c>
      <c r="AZ21" s="351">
        <f>SUM(AQ21:AY21)</f>
        <v>0</v>
      </c>
      <c r="BA21" s="365"/>
      <c r="BB21" s="354">
        <f>SUM(L21,V21,AF21,AP21,AZ21)</f>
        <v>0</v>
      </c>
      <c r="BC21" s="286">
        <f>SUM(BB19:BB21)</f>
        <v>0</v>
      </c>
    </row>
    <row r="22" spans="1:66" s="53" customFormat="1" x14ac:dyDescent="0.2">
      <c r="B22" s="54"/>
      <c r="C22" s="78"/>
      <c r="D22" s="79"/>
      <c r="E22" s="79"/>
      <c r="F22" s="79"/>
      <c r="G22" s="79"/>
      <c r="H22" s="79"/>
      <c r="I22" s="600"/>
      <c r="J22" s="336"/>
      <c r="K22" s="79"/>
      <c r="L22" s="78"/>
      <c r="M22" s="79"/>
      <c r="N22" s="79"/>
      <c r="O22" s="79"/>
      <c r="P22" s="79"/>
      <c r="Q22" s="79"/>
      <c r="R22" s="79"/>
      <c r="S22" s="79"/>
      <c r="T22" s="79"/>
      <c r="U22" s="79"/>
      <c r="V22" s="337"/>
      <c r="W22" s="79"/>
      <c r="X22" s="79"/>
      <c r="Y22" s="79"/>
      <c r="Z22" s="79"/>
      <c r="AA22" s="79"/>
      <c r="AB22" s="79"/>
      <c r="AC22" s="79"/>
      <c r="AD22" s="79"/>
      <c r="AE22" s="79"/>
      <c r="AF22" s="79"/>
      <c r="AG22" s="70"/>
      <c r="AH22" s="70"/>
      <c r="AI22" s="70"/>
      <c r="AJ22" s="70"/>
      <c r="AK22" s="70"/>
      <c r="AL22" s="70"/>
      <c r="AM22" s="70"/>
      <c r="AN22" s="70"/>
      <c r="AO22" s="70"/>
      <c r="AP22" s="71"/>
      <c r="AQ22" s="71"/>
      <c r="AR22" s="127"/>
      <c r="AS22" s="338"/>
    </row>
    <row r="23" spans="1:66" s="8" customFormat="1" ht="12.75" customHeight="1" x14ac:dyDescent="0.2">
      <c r="A23" s="339"/>
      <c r="B23" s="359"/>
      <c r="C23" s="1227">
        <f>'1. Input - Background info'!$B$7</f>
        <v>0</v>
      </c>
      <c r="D23" s="1228"/>
      <c r="E23" s="1228"/>
      <c r="F23" s="1228"/>
      <c r="G23" s="1228"/>
      <c r="H23" s="1228"/>
      <c r="I23" s="1228"/>
      <c r="J23" s="1228"/>
      <c r="K23" s="1228"/>
      <c r="L23" s="1228"/>
      <c r="M23" s="1226">
        <f>C23+1</f>
        <v>1</v>
      </c>
      <c r="N23" s="1226"/>
      <c r="O23" s="1226"/>
      <c r="P23" s="1226"/>
      <c r="Q23" s="1226"/>
      <c r="R23" s="1226"/>
      <c r="S23" s="1226"/>
      <c r="T23" s="1226"/>
      <c r="U23" s="1226"/>
      <c r="V23" s="1226"/>
      <c r="W23" s="1228">
        <f>M23+1</f>
        <v>2</v>
      </c>
      <c r="X23" s="1228"/>
      <c r="Y23" s="1228"/>
      <c r="Z23" s="1228"/>
      <c r="AA23" s="1228"/>
      <c r="AB23" s="1228"/>
      <c r="AC23" s="1228"/>
      <c r="AD23" s="1228"/>
      <c r="AE23" s="1228"/>
      <c r="AF23" s="1228"/>
      <c r="AG23" s="1229">
        <f>W23+1</f>
        <v>3</v>
      </c>
      <c r="AH23" s="1229"/>
      <c r="AI23" s="1229"/>
      <c r="AJ23" s="1229"/>
      <c r="AK23" s="1229"/>
      <c r="AL23" s="1229"/>
      <c r="AM23" s="1229"/>
      <c r="AN23" s="1229"/>
      <c r="AO23" s="1229"/>
      <c r="AP23" s="1229"/>
      <c r="AQ23" s="1230">
        <f>AG23+1</f>
        <v>4</v>
      </c>
      <c r="AR23" s="1230"/>
      <c r="AS23" s="1230"/>
      <c r="AT23" s="1230"/>
      <c r="AU23" s="1230"/>
      <c r="AV23" s="1230"/>
      <c r="AW23" s="1230"/>
      <c r="AX23" s="1230"/>
      <c r="AY23" s="1230"/>
      <c r="AZ23" s="1230"/>
      <c r="BB23" s="352" t="s">
        <v>124</v>
      </c>
      <c r="BC23" s="334"/>
      <c r="BD23" s="334"/>
      <c r="BE23" s="334"/>
      <c r="BF23" s="334"/>
      <c r="BG23" s="334"/>
      <c r="BH23" s="334"/>
      <c r="BI23" s="334"/>
      <c r="BJ23" s="335"/>
      <c r="BK23" s="52"/>
      <c r="BL23" s="52"/>
      <c r="BM23" s="52"/>
      <c r="BN23" s="52"/>
    </row>
    <row r="24" spans="1:66" s="9" customFormat="1" ht="59.25" customHeight="1" x14ac:dyDescent="0.2">
      <c r="A24" s="61">
        <f>'3.Input- Contraceptive forecast'!F11</f>
        <v>0</v>
      </c>
      <c r="B24" s="59"/>
      <c r="C24" s="63" t="str">
        <f t="shared" ref="C24:J24" si="24">C6</f>
        <v>Pills</v>
      </c>
      <c r="D24" s="16" t="str">
        <f t="shared" si="24"/>
        <v>Injectables</v>
      </c>
      <c r="E24" s="16" t="str">
        <f t="shared" si="24"/>
        <v>Condoms (male)</v>
      </c>
      <c r="F24" s="16" t="str">
        <f t="shared" si="24"/>
        <v>Condoms (female)</v>
      </c>
      <c r="G24" s="16" t="str">
        <f t="shared" si="24"/>
        <v>Implants</v>
      </c>
      <c r="H24" s="16" t="str">
        <f t="shared" si="24"/>
        <v>IUD</v>
      </c>
      <c r="I24" s="16" t="str">
        <f t="shared" si="24"/>
        <v>Emergency Contraceptives</v>
      </c>
      <c r="J24" s="16">
        <f t="shared" si="24"/>
        <v>0</v>
      </c>
      <c r="K24" s="16">
        <f>K6</f>
        <v>0</v>
      </c>
      <c r="L24" s="16" t="s">
        <v>24</v>
      </c>
      <c r="M24" s="62" t="str">
        <f t="shared" ref="M24:T24" si="25">M6</f>
        <v>Pills</v>
      </c>
      <c r="N24" s="17" t="str">
        <f t="shared" si="25"/>
        <v>Injectables</v>
      </c>
      <c r="O24" s="17" t="str">
        <f t="shared" si="25"/>
        <v>Condoms (male)</v>
      </c>
      <c r="P24" s="17" t="str">
        <f t="shared" si="25"/>
        <v>Condoms (female)</v>
      </c>
      <c r="Q24" s="17" t="str">
        <f t="shared" si="25"/>
        <v>Implants</v>
      </c>
      <c r="R24" s="17" t="str">
        <f t="shared" si="25"/>
        <v>IUD</v>
      </c>
      <c r="S24" s="17" t="str">
        <f t="shared" si="25"/>
        <v>Emergency Contraceptives</v>
      </c>
      <c r="T24" s="17">
        <f t="shared" si="25"/>
        <v>0</v>
      </c>
      <c r="U24" s="17">
        <f>U6</f>
        <v>0</v>
      </c>
      <c r="V24" s="17" t="s">
        <v>24</v>
      </c>
      <c r="W24" s="63" t="str">
        <f t="shared" ref="W24:AD24" si="26">W6</f>
        <v>Pills</v>
      </c>
      <c r="X24" s="16" t="str">
        <f t="shared" si="26"/>
        <v>Injectables</v>
      </c>
      <c r="Y24" s="16" t="str">
        <f t="shared" si="26"/>
        <v>Condoms (male)</v>
      </c>
      <c r="Z24" s="16" t="str">
        <f t="shared" si="26"/>
        <v>Condoms (female)</v>
      </c>
      <c r="AA24" s="16" t="str">
        <f t="shared" si="26"/>
        <v>Implants</v>
      </c>
      <c r="AB24" s="16" t="str">
        <f t="shared" si="26"/>
        <v>IUD</v>
      </c>
      <c r="AC24" s="16" t="str">
        <f t="shared" si="26"/>
        <v>Emergency Contraceptives</v>
      </c>
      <c r="AD24" s="16">
        <f t="shared" si="26"/>
        <v>0</v>
      </c>
      <c r="AE24" s="16">
        <f>AE6</f>
        <v>0</v>
      </c>
      <c r="AF24" s="16" t="s">
        <v>24</v>
      </c>
      <c r="AG24" s="62" t="str">
        <f t="shared" ref="AG24:AL24" si="27">AG6</f>
        <v>Pills</v>
      </c>
      <c r="AH24" s="17" t="str">
        <f t="shared" si="27"/>
        <v>Injectables</v>
      </c>
      <c r="AI24" s="17" t="str">
        <f t="shared" si="27"/>
        <v>Condoms (male)</v>
      </c>
      <c r="AJ24" s="17" t="str">
        <f t="shared" si="27"/>
        <v>Condoms (female)</v>
      </c>
      <c r="AK24" s="17" t="str">
        <f t="shared" si="27"/>
        <v>Implants</v>
      </c>
      <c r="AL24" s="17" t="str">
        <f t="shared" si="27"/>
        <v>IUD</v>
      </c>
      <c r="AM24" s="17" t="str">
        <f>AM6</f>
        <v>Emergency Contraceptives</v>
      </c>
      <c r="AN24" s="17">
        <f>AN6</f>
        <v>0</v>
      </c>
      <c r="AO24" s="17">
        <f>AO6</f>
        <v>0</v>
      </c>
      <c r="AP24" s="17" t="s">
        <v>24</v>
      </c>
      <c r="AQ24" s="63" t="str">
        <f t="shared" ref="AQ24:AV24" si="28">AQ6</f>
        <v>Pills</v>
      </c>
      <c r="AR24" s="16" t="str">
        <f t="shared" si="28"/>
        <v>Injectables</v>
      </c>
      <c r="AS24" s="16" t="str">
        <f t="shared" si="28"/>
        <v>Condoms (male)</v>
      </c>
      <c r="AT24" s="16" t="str">
        <f t="shared" si="28"/>
        <v>Condoms (female)</v>
      </c>
      <c r="AU24" s="16" t="str">
        <f t="shared" si="28"/>
        <v>Implants</v>
      </c>
      <c r="AV24" s="16" t="str">
        <f t="shared" si="28"/>
        <v>IUD</v>
      </c>
      <c r="AW24" s="16" t="str">
        <f>AW6</f>
        <v>Emergency Contraceptives</v>
      </c>
      <c r="AX24" s="16">
        <f>AX6</f>
        <v>0</v>
      </c>
      <c r="AY24" s="10" t="s">
        <v>31</v>
      </c>
      <c r="AZ24" s="350" t="s">
        <v>24</v>
      </c>
      <c r="BA24" s="364"/>
      <c r="BB24" s="356"/>
    </row>
    <row r="25" spans="1:66" x14ac:dyDescent="0.2">
      <c r="A25" s="7" t="s">
        <v>12</v>
      </c>
      <c r="B25" s="60">
        <f>'2.Input-Scenarios &amp; Projections'!$C$34</f>
        <v>0</v>
      </c>
      <c r="C25" s="68">
        <f>(1+'2.Input-Scenarios &amp; Projections'!D$34)*'3.Input- Contraceptive forecast'!$F$12+'2.Input-Scenarios &amp; Projections'!O60</f>
        <v>0</v>
      </c>
      <c r="D25" s="68">
        <f>(1+'2.Input-Scenarios &amp; Projections'!E$34)*'3.Input- Contraceptive forecast'!$F$13+'2.Input-Scenarios &amp; Projections'!P60</f>
        <v>0</v>
      </c>
      <c r="E25" s="68">
        <f>(1+'2.Input-Scenarios &amp; Projections'!F$34)*'3.Input- Contraceptive forecast'!$F$14+'2.Input-Scenarios &amp; Projections'!Q60</f>
        <v>0</v>
      </c>
      <c r="F25" s="68">
        <f>(1+'2.Input-Scenarios &amp; Projections'!G$34)*'3.Input- Contraceptive forecast'!$F$15+'2.Input-Scenarios &amp; Projections'!R60</f>
        <v>0</v>
      </c>
      <c r="G25" s="68">
        <f>(1+'2.Input-Scenarios &amp; Projections'!H$34)*'3.Input- Contraceptive forecast'!$F$16+'2.Input-Scenarios &amp; Projections'!S60</f>
        <v>0</v>
      </c>
      <c r="H25" s="68">
        <f>(1+'2.Input-Scenarios &amp; Projections'!I$34)*'3.Input- Contraceptive forecast'!$F$17+'2.Input-Scenarios &amp; Projections'!T60</f>
        <v>0</v>
      </c>
      <c r="I25" s="598">
        <f>(1+'2.Input-Scenarios &amp; Projections'!J$34)*'3.Input- Contraceptive forecast'!$F$18+'2.Input-Scenarios &amp; Projections'!U60</f>
        <v>0</v>
      </c>
      <c r="J25" s="68">
        <f>(1+'2.Input-Scenarios &amp; Projections'!K$34)*'3.Input- Contraceptive forecast'!$F$19+'2.Input-Scenarios &amp; Projections'!V60</f>
        <v>0</v>
      </c>
      <c r="K25" s="68">
        <f>(1+'2.Input-Scenarios &amp; Projections'!L$34)*'3.Input- Contraceptive forecast'!$F$20+'2.Input-Scenarios &amp; Projections'!W60</f>
        <v>0</v>
      </c>
      <c r="L25" s="69">
        <f>SUM(C25:K25)</f>
        <v>0</v>
      </c>
      <c r="M25" s="70">
        <f>C25*(1+'2.Input-Scenarios &amp; Projections'!M34)+'2.Input-Scenarios &amp; Projections'!O72</f>
        <v>0</v>
      </c>
      <c r="N25" s="70">
        <f>D25*(1+'2.Input-Scenarios &amp; Projections'!N34)+'2.Input-Scenarios &amp; Projections'!P72</f>
        <v>0</v>
      </c>
      <c r="O25" s="70">
        <f>E25*(1+'2.Input-Scenarios &amp; Projections'!O34)+'2.Input-Scenarios &amp; Projections'!Q72</f>
        <v>0</v>
      </c>
      <c r="P25" s="70">
        <f>F25*(1+'2.Input-Scenarios &amp; Projections'!P34)+'2.Input-Scenarios &amp; Projections'!R72</f>
        <v>0</v>
      </c>
      <c r="Q25" s="70">
        <f>G25*(1+'2.Input-Scenarios &amp; Projections'!Q34)+'2.Input-Scenarios &amp; Projections'!S72</f>
        <v>0</v>
      </c>
      <c r="R25" s="70">
        <f>H25*(1+'2.Input-Scenarios &amp; Projections'!R34)+'2.Input-Scenarios &amp; Projections'!T72</f>
        <v>0</v>
      </c>
      <c r="S25" s="70">
        <f>I25*(1+'2.Input-Scenarios &amp; Projections'!S34)+'2.Input-Scenarios &amp; Projections'!U72</f>
        <v>0</v>
      </c>
      <c r="T25" s="70">
        <f>J25*(1+'2.Input-Scenarios &amp; Projections'!T34)+'2.Input-Scenarios &amp; Projections'!V72</f>
        <v>0</v>
      </c>
      <c r="U25" s="70">
        <f>K25*(1+'2.Input-Scenarios &amp; Projections'!U34)+'2.Input-Scenarios &amp; Projections'!W72</f>
        <v>0</v>
      </c>
      <c r="V25" s="349">
        <f>SUM(M25:U25)</f>
        <v>0</v>
      </c>
      <c r="W25" s="68">
        <f>M25*(1+'2.Input-Scenarios &amp; Projections'!V34)+'2.Input-Scenarios &amp; Projections'!O84</f>
        <v>0</v>
      </c>
      <c r="X25" s="68">
        <f>N25*(1+'2.Input-Scenarios &amp; Projections'!W34)+'2.Input-Scenarios &amp; Projections'!P84</f>
        <v>0</v>
      </c>
      <c r="Y25" s="68">
        <f>O25*(1+'2.Input-Scenarios &amp; Projections'!X34)+'2.Input-Scenarios &amp; Projections'!Q84</f>
        <v>0</v>
      </c>
      <c r="Z25" s="68">
        <f>P25*(1+'2.Input-Scenarios &amp; Projections'!Y34)+'2.Input-Scenarios &amp; Projections'!R84</f>
        <v>0</v>
      </c>
      <c r="AA25" s="68">
        <f>Q25*(1+'2.Input-Scenarios &amp; Projections'!Z34)+'2.Input-Scenarios &amp; Projections'!S84</f>
        <v>0</v>
      </c>
      <c r="AB25" s="68">
        <f>R25*(1+'2.Input-Scenarios &amp; Projections'!AA34)+'2.Input-Scenarios &amp; Projections'!T84</f>
        <v>0</v>
      </c>
      <c r="AC25" s="68">
        <f>S25*(1+'2.Input-Scenarios &amp; Projections'!AB34)+'2.Input-Scenarios &amp; Projections'!U84</f>
        <v>0</v>
      </c>
      <c r="AD25" s="68">
        <f>T25*(1+'2.Input-Scenarios &amp; Projections'!AC34)+'2.Input-Scenarios &amp; Projections'!V84</f>
        <v>0</v>
      </c>
      <c r="AE25" s="68">
        <f>U25*(1+'2.Input-Scenarios &amp; Projections'!AD34)+'2.Input-Scenarios &amp; Projections'!W84</f>
        <v>0</v>
      </c>
      <c r="AF25" s="69">
        <f>SUM(W25:AE25)</f>
        <v>0</v>
      </c>
      <c r="AG25" s="70">
        <f>W25*(1+'2.Input-Scenarios &amp; Projections'!AE34)+'2.Input-Scenarios &amp; Projections'!O96</f>
        <v>0</v>
      </c>
      <c r="AH25" s="70">
        <f>X25*(1+'2.Input-Scenarios &amp; Projections'!AF34)+'2.Input-Scenarios &amp; Projections'!P96</f>
        <v>0</v>
      </c>
      <c r="AI25" s="70">
        <f>Y25*(1+'2.Input-Scenarios &amp; Projections'!AG34)+'2.Input-Scenarios &amp; Projections'!Q96</f>
        <v>0</v>
      </c>
      <c r="AJ25" s="70">
        <f>Z25*(1+'2.Input-Scenarios &amp; Projections'!AH34)+'2.Input-Scenarios &amp; Projections'!R96</f>
        <v>0</v>
      </c>
      <c r="AK25" s="70">
        <f>AA25*(1+'2.Input-Scenarios &amp; Projections'!AI34)+'2.Input-Scenarios &amp; Projections'!S96</f>
        <v>0</v>
      </c>
      <c r="AL25" s="70">
        <f>AB25*(1+'2.Input-Scenarios &amp; Projections'!AJ34)+'2.Input-Scenarios &amp; Projections'!T96</f>
        <v>0</v>
      </c>
      <c r="AM25" s="70">
        <f>AC25*(1+'2.Input-Scenarios &amp; Projections'!AK34)+'2.Input-Scenarios &amp; Projections'!U96</f>
        <v>0</v>
      </c>
      <c r="AN25" s="70">
        <f>AD25*(1+'2.Input-Scenarios &amp; Projections'!AL34)+'2.Input-Scenarios &amp; Projections'!V96</f>
        <v>0</v>
      </c>
      <c r="AO25" s="70">
        <f>AE25*(1+'2.Input-Scenarios &amp; Projections'!AM34)+'2.Input-Scenarios &amp; Projections'!W96</f>
        <v>0</v>
      </c>
      <c r="AP25" s="349">
        <f>SUM(AG25:AO25)</f>
        <v>0</v>
      </c>
      <c r="AQ25" s="68">
        <f>AG25*(1+'2.Input-Scenarios &amp; Projections'!AN34)+'2.Input-Scenarios &amp; Projections'!O108</f>
        <v>0</v>
      </c>
      <c r="AR25" s="68">
        <f>AH25*(1+'2.Input-Scenarios &amp; Projections'!AO34)+'2.Input-Scenarios &amp; Projections'!P108</f>
        <v>0</v>
      </c>
      <c r="AS25" s="68">
        <f>AI25*(1+'2.Input-Scenarios &amp; Projections'!AP34)+'2.Input-Scenarios &amp; Projections'!Q108</f>
        <v>0</v>
      </c>
      <c r="AT25" s="68">
        <f>AJ25*(1+'2.Input-Scenarios &amp; Projections'!AQ34)+'2.Input-Scenarios &amp; Projections'!R108</f>
        <v>0</v>
      </c>
      <c r="AU25" s="68">
        <f>AK25*(1+'2.Input-Scenarios &amp; Projections'!AR34)+'2.Input-Scenarios &amp; Projections'!S108</f>
        <v>0</v>
      </c>
      <c r="AV25" s="68">
        <f>AL25*(1+'2.Input-Scenarios &amp; Projections'!AS34)+'2.Input-Scenarios &amp; Projections'!T108</f>
        <v>0</v>
      </c>
      <c r="AW25" s="68">
        <f>AM25*(1+'2.Input-Scenarios &amp; Projections'!AT34)+'2.Input-Scenarios &amp; Projections'!U108</f>
        <v>0</v>
      </c>
      <c r="AX25" s="68">
        <f>AN25*(1+'2.Input-Scenarios &amp; Projections'!AU34)+'2.Input-Scenarios &amp; Projections'!V108</f>
        <v>0</v>
      </c>
      <c r="AY25" s="68">
        <f>AO25*(1+'2.Input-Scenarios &amp; Projections'!AV34)+'2.Input-Scenarios &amp; Projections'!W108</f>
        <v>0</v>
      </c>
      <c r="AZ25" s="351">
        <f>SUM(AQ25:AY25)</f>
        <v>0</v>
      </c>
      <c r="BA25" s="365"/>
      <c r="BB25" s="354">
        <f>SUM(L25,V25,AF25,AP25,AZ25)</f>
        <v>0</v>
      </c>
      <c r="BC25" s="286"/>
    </row>
    <row r="26" spans="1:66" x14ac:dyDescent="0.2">
      <c r="A26" s="7" t="s">
        <v>13</v>
      </c>
      <c r="B26" s="60">
        <f>'2.Input-Scenarios &amp; Projections'!$C$35</f>
        <v>0</v>
      </c>
      <c r="C26" s="68">
        <f>(1+'2.Input-Scenarios &amp; Projections'!D$35)*'3.Input- Contraceptive forecast'!$F$12+'2.Input-Scenarios &amp; Projections'!O60</f>
        <v>0</v>
      </c>
      <c r="D26" s="68">
        <f>(1+'2.Input-Scenarios &amp; Projections'!E$35)*'3.Input- Contraceptive forecast'!$F$13+'2.Input-Scenarios &amp; Projections'!P60</f>
        <v>0</v>
      </c>
      <c r="E26" s="68">
        <f>(1+'2.Input-Scenarios &amp; Projections'!F$35)*'3.Input- Contraceptive forecast'!$F$14+'2.Input-Scenarios &amp; Projections'!Q60</f>
        <v>0</v>
      </c>
      <c r="F26" s="68">
        <f>(1+'2.Input-Scenarios &amp; Projections'!G$35)*'3.Input- Contraceptive forecast'!$F$15+'2.Input-Scenarios &amp; Projections'!R60</f>
        <v>0</v>
      </c>
      <c r="G26" s="68">
        <f>(1+'2.Input-Scenarios &amp; Projections'!H$35)*'3.Input- Contraceptive forecast'!$F$16+'2.Input-Scenarios &amp; Projections'!S60</f>
        <v>0</v>
      </c>
      <c r="H26" s="68">
        <f>(1+'2.Input-Scenarios &amp; Projections'!I$35)*'3.Input- Contraceptive forecast'!$F$17+'2.Input-Scenarios &amp; Projections'!T60</f>
        <v>0</v>
      </c>
      <c r="I26" s="598">
        <f>(1+'2.Input-Scenarios &amp; Projections'!J$35)*'3.Input- Contraceptive forecast'!$F$18+'2.Input-Scenarios &amp; Projections'!U60</f>
        <v>0</v>
      </c>
      <c r="J26" s="68">
        <f>(1+'2.Input-Scenarios &amp; Projections'!K$35)*'3.Input- Contraceptive forecast'!$F$19+'2.Input-Scenarios &amp; Projections'!V60</f>
        <v>0</v>
      </c>
      <c r="K26" s="68">
        <f>(1+'2.Input-Scenarios &amp; Projections'!L$35)*'3.Input- Contraceptive forecast'!$F$20+'2.Input-Scenarios &amp; Projections'!W60</f>
        <v>0</v>
      </c>
      <c r="L26" s="69">
        <f>SUM(C26:K26)</f>
        <v>0</v>
      </c>
      <c r="M26" s="70">
        <f>C26*(1+'2.Input-Scenarios &amp; Projections'!M35)+'2.Input-Scenarios &amp; Projections'!O72</f>
        <v>0</v>
      </c>
      <c r="N26" s="70">
        <f>D26*(1+'2.Input-Scenarios &amp; Projections'!N35)+'2.Input-Scenarios &amp; Projections'!P72</f>
        <v>0</v>
      </c>
      <c r="O26" s="70">
        <f>E26*(1+'2.Input-Scenarios &amp; Projections'!O35)+'2.Input-Scenarios &amp; Projections'!Q72</f>
        <v>0</v>
      </c>
      <c r="P26" s="70">
        <f>F26*(1+'2.Input-Scenarios &amp; Projections'!P35)+'2.Input-Scenarios &amp; Projections'!R72</f>
        <v>0</v>
      </c>
      <c r="Q26" s="70">
        <f>G26*(1+'2.Input-Scenarios &amp; Projections'!Q35)+'2.Input-Scenarios &amp; Projections'!S72</f>
        <v>0</v>
      </c>
      <c r="R26" s="70">
        <f>H26*(1+'2.Input-Scenarios &amp; Projections'!R35)+'2.Input-Scenarios &amp; Projections'!T72</f>
        <v>0</v>
      </c>
      <c r="S26" s="70">
        <f>I26*(1+'2.Input-Scenarios &amp; Projections'!S35)+'2.Input-Scenarios &amp; Projections'!U72</f>
        <v>0</v>
      </c>
      <c r="T26" s="70">
        <f>J26*(1+'2.Input-Scenarios &amp; Projections'!T35)+'2.Input-Scenarios &amp; Projections'!V72</f>
        <v>0</v>
      </c>
      <c r="U26" s="70">
        <f>K26*(1+'2.Input-Scenarios &amp; Projections'!U35)+'2.Input-Scenarios &amp; Projections'!W72</f>
        <v>0</v>
      </c>
      <c r="V26" s="349">
        <f>SUM(M26:U26)</f>
        <v>0</v>
      </c>
      <c r="W26" s="68">
        <f>M26*(1+'2.Input-Scenarios &amp; Projections'!V35)+'2.Input-Scenarios &amp; Projections'!O84</f>
        <v>0</v>
      </c>
      <c r="X26" s="68">
        <f>N26*(1+'2.Input-Scenarios &amp; Projections'!W35)+'2.Input-Scenarios &amp; Projections'!P84</f>
        <v>0</v>
      </c>
      <c r="Y26" s="68">
        <f>O26*(1+'2.Input-Scenarios &amp; Projections'!X35)+'2.Input-Scenarios &amp; Projections'!Q84</f>
        <v>0</v>
      </c>
      <c r="Z26" s="68">
        <f>P26*(1+'2.Input-Scenarios &amp; Projections'!Y35)+'2.Input-Scenarios &amp; Projections'!R84</f>
        <v>0</v>
      </c>
      <c r="AA26" s="68">
        <f>Q26*(1+'2.Input-Scenarios &amp; Projections'!Z35)+'2.Input-Scenarios &amp; Projections'!S84</f>
        <v>0</v>
      </c>
      <c r="AB26" s="68">
        <f>R26*(1+'2.Input-Scenarios &amp; Projections'!AA35)+'2.Input-Scenarios &amp; Projections'!T84</f>
        <v>0</v>
      </c>
      <c r="AC26" s="68">
        <f>S26*(1+'2.Input-Scenarios &amp; Projections'!AB35)+'2.Input-Scenarios &amp; Projections'!U84</f>
        <v>0</v>
      </c>
      <c r="AD26" s="68">
        <f>T26*(1+'2.Input-Scenarios &amp; Projections'!AC35)+'2.Input-Scenarios &amp; Projections'!V84</f>
        <v>0</v>
      </c>
      <c r="AE26" s="68">
        <f>U26*(1+'2.Input-Scenarios &amp; Projections'!AD35)+'2.Input-Scenarios &amp; Projections'!W84</f>
        <v>0</v>
      </c>
      <c r="AF26" s="69">
        <f>SUM(W26:AE26)</f>
        <v>0</v>
      </c>
      <c r="AG26" s="70">
        <f>W26*(1+'2.Input-Scenarios &amp; Projections'!AE35)+'2.Input-Scenarios &amp; Projections'!O96</f>
        <v>0</v>
      </c>
      <c r="AH26" s="70">
        <f>X26*(1+'2.Input-Scenarios &amp; Projections'!AF35)+'2.Input-Scenarios &amp; Projections'!P96</f>
        <v>0</v>
      </c>
      <c r="AI26" s="70">
        <f>Y26*(1+'2.Input-Scenarios &amp; Projections'!AG35)+'2.Input-Scenarios &amp; Projections'!Q96</f>
        <v>0</v>
      </c>
      <c r="AJ26" s="70">
        <f>Z26*(1+'2.Input-Scenarios &amp; Projections'!AH35)+'2.Input-Scenarios &amp; Projections'!R96</f>
        <v>0</v>
      </c>
      <c r="AK26" s="70">
        <f>AA26*(1+'2.Input-Scenarios &amp; Projections'!AI35)+'2.Input-Scenarios &amp; Projections'!S96</f>
        <v>0</v>
      </c>
      <c r="AL26" s="70">
        <f>AB26*(1+'2.Input-Scenarios &amp; Projections'!AJ35)+'2.Input-Scenarios &amp; Projections'!T96</f>
        <v>0</v>
      </c>
      <c r="AM26" s="70">
        <f>AC26*(1+'2.Input-Scenarios &amp; Projections'!AK35)+'2.Input-Scenarios &amp; Projections'!U96</f>
        <v>0</v>
      </c>
      <c r="AN26" s="70">
        <f>AD26*(1+'2.Input-Scenarios &amp; Projections'!AL35)+'2.Input-Scenarios &amp; Projections'!V96</f>
        <v>0</v>
      </c>
      <c r="AO26" s="70">
        <f>AE26*(1+'2.Input-Scenarios &amp; Projections'!AM35)+'2.Input-Scenarios &amp; Projections'!W96</f>
        <v>0</v>
      </c>
      <c r="AP26" s="349">
        <f>SUM(AG26:AO26)</f>
        <v>0</v>
      </c>
      <c r="AQ26" s="68">
        <f>AG26*(1+'2.Input-Scenarios &amp; Projections'!AN35)+'2.Input-Scenarios &amp; Projections'!O108</f>
        <v>0</v>
      </c>
      <c r="AR26" s="68">
        <f>AH26*(1+'2.Input-Scenarios &amp; Projections'!AO35)+'2.Input-Scenarios &amp; Projections'!P108</f>
        <v>0</v>
      </c>
      <c r="AS26" s="68">
        <f>AI26*(1+'2.Input-Scenarios &amp; Projections'!AP35)+'2.Input-Scenarios &amp; Projections'!Q108</f>
        <v>0</v>
      </c>
      <c r="AT26" s="68">
        <f>AJ26*(1+'2.Input-Scenarios &amp; Projections'!AQ35)+'2.Input-Scenarios &amp; Projections'!R108</f>
        <v>0</v>
      </c>
      <c r="AU26" s="68">
        <f>AK26*(1+'2.Input-Scenarios &amp; Projections'!AR35)+'2.Input-Scenarios &amp; Projections'!S108</f>
        <v>0</v>
      </c>
      <c r="AV26" s="68">
        <f>AL26*(1+'2.Input-Scenarios &amp; Projections'!AS35)+'2.Input-Scenarios &amp; Projections'!T108</f>
        <v>0</v>
      </c>
      <c r="AW26" s="68">
        <f>AM26*(1+'2.Input-Scenarios &amp; Projections'!AT35)+'2.Input-Scenarios &amp; Projections'!U108</f>
        <v>0</v>
      </c>
      <c r="AX26" s="68">
        <f>AN26*(1+'2.Input-Scenarios &amp; Projections'!AU35)+'2.Input-Scenarios &amp; Projections'!V108</f>
        <v>0</v>
      </c>
      <c r="AY26" s="68">
        <f>AO26*(1+'2.Input-Scenarios &amp; Projections'!AV35)+'2.Input-Scenarios &amp; Projections'!W108</f>
        <v>0</v>
      </c>
      <c r="AZ26" s="351">
        <f>SUM(AQ26:AY26)</f>
        <v>0</v>
      </c>
      <c r="BA26" s="365"/>
      <c r="BB26" s="354">
        <f>SUM(L26,V26,AF26,AP26,AZ26)</f>
        <v>0</v>
      </c>
      <c r="BC26" s="286"/>
    </row>
    <row r="27" spans="1:66" x14ac:dyDescent="0.2">
      <c r="A27" s="7" t="s">
        <v>14</v>
      </c>
      <c r="B27" s="60">
        <f>'2.Input-Scenarios &amp; Projections'!$C$36</f>
        <v>0</v>
      </c>
      <c r="C27" s="68">
        <f>(1+'2.Input-Scenarios &amp; Projections'!D$36)*'3.Input- Contraceptive forecast'!$F$12+'2.Input-Scenarios &amp; Projections'!O60</f>
        <v>0</v>
      </c>
      <c r="D27" s="68">
        <f>(1+'2.Input-Scenarios &amp; Projections'!E$36)*'3.Input- Contraceptive forecast'!$F$13+'2.Input-Scenarios &amp; Projections'!P60</f>
        <v>0</v>
      </c>
      <c r="E27" s="68">
        <f>(1+'2.Input-Scenarios &amp; Projections'!F$36)*'3.Input- Contraceptive forecast'!$F$14+'2.Input-Scenarios &amp; Projections'!Q60</f>
        <v>0</v>
      </c>
      <c r="F27" s="68">
        <f>(1+'2.Input-Scenarios &amp; Projections'!G$36)*'3.Input- Contraceptive forecast'!$F$15+'2.Input-Scenarios &amp; Projections'!R60</f>
        <v>0</v>
      </c>
      <c r="G27" s="68">
        <f>(1+'2.Input-Scenarios &amp; Projections'!H$36)*'3.Input- Contraceptive forecast'!$F$16+'2.Input-Scenarios &amp; Projections'!S60</f>
        <v>0</v>
      </c>
      <c r="H27" s="68">
        <f>(1+'2.Input-Scenarios &amp; Projections'!I$36)*'3.Input- Contraceptive forecast'!$F$17+'2.Input-Scenarios &amp; Projections'!T60</f>
        <v>0</v>
      </c>
      <c r="I27" s="598">
        <f>(1+'2.Input-Scenarios &amp; Projections'!J$36)*'3.Input- Contraceptive forecast'!$F$18+'2.Input-Scenarios &amp; Projections'!U60</f>
        <v>0</v>
      </c>
      <c r="J27" s="68">
        <f>(1+'2.Input-Scenarios &amp; Projections'!K$36)*'3.Input- Contraceptive forecast'!$F$19+'2.Input-Scenarios &amp; Projections'!V60</f>
        <v>0</v>
      </c>
      <c r="K27" s="68">
        <f>(1+'2.Input-Scenarios &amp; Projections'!L$36)*'3.Input- Contraceptive forecast'!$F$20+'2.Input-Scenarios &amp; Projections'!W60</f>
        <v>0</v>
      </c>
      <c r="L27" s="69">
        <f>SUM(C27:K27)</f>
        <v>0</v>
      </c>
      <c r="M27" s="70">
        <f>C27*(1+'2.Input-Scenarios &amp; Projections'!M36)+'2.Input-Scenarios &amp; Projections'!O72</f>
        <v>0</v>
      </c>
      <c r="N27" s="70">
        <f>D27*(1+'2.Input-Scenarios &amp; Projections'!N36)+'2.Input-Scenarios &amp; Projections'!P72</f>
        <v>0</v>
      </c>
      <c r="O27" s="70">
        <f>E27*(1+'2.Input-Scenarios &amp; Projections'!O36)+'2.Input-Scenarios &amp; Projections'!Q72</f>
        <v>0</v>
      </c>
      <c r="P27" s="70">
        <f>F27*(1+'2.Input-Scenarios &amp; Projections'!P36)+'2.Input-Scenarios &amp; Projections'!R72</f>
        <v>0</v>
      </c>
      <c r="Q27" s="70">
        <f>G27*(1+'2.Input-Scenarios &amp; Projections'!Q36)+'2.Input-Scenarios &amp; Projections'!S72</f>
        <v>0</v>
      </c>
      <c r="R27" s="70">
        <f>H27*(1+'2.Input-Scenarios &amp; Projections'!R36)+'2.Input-Scenarios &amp; Projections'!T72</f>
        <v>0</v>
      </c>
      <c r="S27" s="70">
        <f>I27*(1+'2.Input-Scenarios &amp; Projections'!S36)+'2.Input-Scenarios &amp; Projections'!U72</f>
        <v>0</v>
      </c>
      <c r="T27" s="70">
        <f>J27*(1+'2.Input-Scenarios &amp; Projections'!T36)+'2.Input-Scenarios &amp; Projections'!V72</f>
        <v>0</v>
      </c>
      <c r="U27" s="70">
        <f>K27*(1+'2.Input-Scenarios &amp; Projections'!U36)+'2.Input-Scenarios &amp; Projections'!W72</f>
        <v>0</v>
      </c>
      <c r="V27" s="349">
        <f>SUM(M27:U27)</f>
        <v>0</v>
      </c>
      <c r="W27" s="68">
        <f>M27*(1+'2.Input-Scenarios &amp; Projections'!V36)+'2.Input-Scenarios &amp; Projections'!O84</f>
        <v>0</v>
      </c>
      <c r="X27" s="68">
        <f>N27*(1+'2.Input-Scenarios &amp; Projections'!W36)+'2.Input-Scenarios &amp; Projections'!P84</f>
        <v>0</v>
      </c>
      <c r="Y27" s="68">
        <f>O27*(1+'2.Input-Scenarios &amp; Projections'!X36)+'2.Input-Scenarios &amp; Projections'!Q84</f>
        <v>0</v>
      </c>
      <c r="Z27" s="68">
        <f>P27*(1+'2.Input-Scenarios &amp; Projections'!Y36)+'2.Input-Scenarios &amp; Projections'!R84</f>
        <v>0</v>
      </c>
      <c r="AA27" s="68">
        <f>Q27*(1+'2.Input-Scenarios &amp; Projections'!Z36)+'2.Input-Scenarios &amp; Projections'!S84</f>
        <v>0</v>
      </c>
      <c r="AB27" s="68">
        <f>R27*(1+'2.Input-Scenarios &amp; Projections'!AA36)+'2.Input-Scenarios &amp; Projections'!T84</f>
        <v>0</v>
      </c>
      <c r="AC27" s="68">
        <f>S27*(1+'2.Input-Scenarios &amp; Projections'!AB36)+'2.Input-Scenarios &amp; Projections'!U84</f>
        <v>0</v>
      </c>
      <c r="AD27" s="68">
        <f>T27*(1+'2.Input-Scenarios &amp; Projections'!AC36)+'2.Input-Scenarios &amp; Projections'!V84</f>
        <v>0</v>
      </c>
      <c r="AE27" s="68">
        <f>U27*(1+'2.Input-Scenarios &amp; Projections'!AD36)+'2.Input-Scenarios &amp; Projections'!W84</f>
        <v>0</v>
      </c>
      <c r="AF27" s="69">
        <f>SUM(W27:AE27)</f>
        <v>0</v>
      </c>
      <c r="AG27" s="70">
        <f>W27*(1+'2.Input-Scenarios &amp; Projections'!AE36)+'2.Input-Scenarios &amp; Projections'!O96</f>
        <v>0</v>
      </c>
      <c r="AH27" s="70">
        <f>X27*(1+'2.Input-Scenarios &amp; Projections'!AF36)+'2.Input-Scenarios &amp; Projections'!P96</f>
        <v>0</v>
      </c>
      <c r="AI27" s="70">
        <f>Y27*(1+'2.Input-Scenarios &amp; Projections'!AG36)+'2.Input-Scenarios &amp; Projections'!Q96</f>
        <v>0</v>
      </c>
      <c r="AJ27" s="70">
        <f>Z27*(1+'2.Input-Scenarios &amp; Projections'!AH36)+'2.Input-Scenarios &amp; Projections'!R96</f>
        <v>0</v>
      </c>
      <c r="AK27" s="70">
        <f>AA27*(1+'2.Input-Scenarios &amp; Projections'!AI36)+'2.Input-Scenarios &amp; Projections'!S96</f>
        <v>0</v>
      </c>
      <c r="AL27" s="70">
        <f>AB27*(1+'2.Input-Scenarios &amp; Projections'!AJ36)+'2.Input-Scenarios &amp; Projections'!T96</f>
        <v>0</v>
      </c>
      <c r="AM27" s="70">
        <f>AC27*(1+'2.Input-Scenarios &amp; Projections'!AK36)+'2.Input-Scenarios &amp; Projections'!U96</f>
        <v>0</v>
      </c>
      <c r="AN27" s="70">
        <f>AD27*(1+'2.Input-Scenarios &amp; Projections'!AL36)+'2.Input-Scenarios &amp; Projections'!V96</f>
        <v>0</v>
      </c>
      <c r="AO27" s="70">
        <f>AE27*(1+'2.Input-Scenarios &amp; Projections'!AM36)+'2.Input-Scenarios &amp; Projections'!W96</f>
        <v>0</v>
      </c>
      <c r="AP27" s="349">
        <f>SUM(AG27:AO27)</f>
        <v>0</v>
      </c>
      <c r="AQ27" s="68">
        <f>AG27*(1+'2.Input-Scenarios &amp; Projections'!AN36)+'2.Input-Scenarios &amp; Projections'!O108</f>
        <v>0</v>
      </c>
      <c r="AR27" s="68">
        <f>AH27*(1+'2.Input-Scenarios &amp; Projections'!AO36)+'2.Input-Scenarios &amp; Projections'!P108</f>
        <v>0</v>
      </c>
      <c r="AS27" s="68">
        <f>AI27*(1+'2.Input-Scenarios &amp; Projections'!AP36)+'2.Input-Scenarios &amp; Projections'!Q108</f>
        <v>0</v>
      </c>
      <c r="AT27" s="68">
        <f>AJ27*(1+'2.Input-Scenarios &amp; Projections'!AQ36)+'2.Input-Scenarios &amp; Projections'!R108</f>
        <v>0</v>
      </c>
      <c r="AU27" s="68">
        <f>AK27*(1+'2.Input-Scenarios &amp; Projections'!AR36)+'2.Input-Scenarios &amp; Projections'!S108</f>
        <v>0</v>
      </c>
      <c r="AV27" s="68">
        <f>AL27*(1+'2.Input-Scenarios &amp; Projections'!AS36)+'2.Input-Scenarios &amp; Projections'!T108</f>
        <v>0</v>
      </c>
      <c r="AW27" s="68">
        <f>AM27*(1+'2.Input-Scenarios &amp; Projections'!AT36)+'2.Input-Scenarios &amp; Projections'!U108</f>
        <v>0</v>
      </c>
      <c r="AX27" s="68">
        <f>AN27*(1+'2.Input-Scenarios &amp; Projections'!AU36)+'2.Input-Scenarios &amp; Projections'!V108</f>
        <v>0</v>
      </c>
      <c r="AY27" s="68">
        <f>AO27*(1+'2.Input-Scenarios &amp; Projections'!AV36)+'2.Input-Scenarios &amp; Projections'!W108</f>
        <v>0</v>
      </c>
      <c r="AZ27" s="351">
        <f>SUM(AQ27:AY27)</f>
        <v>0</v>
      </c>
      <c r="BA27" s="365"/>
      <c r="BB27" s="354">
        <f>SUM(L27,V27,AF27,AP27,AZ27)</f>
        <v>0</v>
      </c>
      <c r="BC27" s="286">
        <f>SUM(BB25:BB27)</f>
        <v>0</v>
      </c>
    </row>
    <row r="28" spans="1:66" s="54" customFormat="1" x14ac:dyDescent="0.2">
      <c r="C28" s="57"/>
      <c r="D28" s="57"/>
      <c r="E28" s="57"/>
      <c r="F28" s="57"/>
      <c r="G28" s="57"/>
      <c r="H28" s="57"/>
      <c r="I28" s="601"/>
      <c r="J28" s="57"/>
      <c r="K28" s="57"/>
      <c r="L28" s="57"/>
      <c r="M28" s="57"/>
      <c r="N28" s="57"/>
      <c r="O28" s="57"/>
      <c r="P28" s="58"/>
      <c r="Q28" s="58"/>
      <c r="R28" s="58"/>
      <c r="S28" s="58"/>
      <c r="T28" s="58"/>
      <c r="U28" s="58"/>
      <c r="V28" s="58"/>
      <c r="W28" s="58"/>
      <c r="X28" s="58"/>
      <c r="Y28" s="58"/>
      <c r="Z28" s="58"/>
      <c r="AA28" s="58"/>
      <c r="AB28" s="58"/>
      <c r="AC28" s="58"/>
      <c r="AD28" s="58"/>
      <c r="AE28" s="58"/>
      <c r="AF28" s="58"/>
      <c r="AG28" s="58"/>
      <c r="AH28" s="58"/>
      <c r="AI28" s="58"/>
      <c r="AJ28" s="58"/>
      <c r="AK28" s="58"/>
      <c r="AL28" s="58"/>
      <c r="AR28" s="357"/>
    </row>
    <row r="29" spans="1:66" s="8" customFormat="1" ht="12.75" customHeight="1" x14ac:dyDescent="0.2">
      <c r="A29" s="339"/>
      <c r="B29" s="359"/>
      <c r="C29" s="1227">
        <f>'1. Input - Background info'!$B$7</f>
        <v>0</v>
      </c>
      <c r="D29" s="1228"/>
      <c r="E29" s="1228"/>
      <c r="F29" s="1228"/>
      <c r="G29" s="1228"/>
      <c r="H29" s="1228"/>
      <c r="I29" s="1228"/>
      <c r="J29" s="1228"/>
      <c r="K29" s="1228"/>
      <c r="L29" s="1228"/>
      <c r="M29" s="1226">
        <f>C29+1</f>
        <v>1</v>
      </c>
      <c r="N29" s="1226"/>
      <c r="O29" s="1226"/>
      <c r="P29" s="1226"/>
      <c r="Q29" s="1226"/>
      <c r="R29" s="1226"/>
      <c r="S29" s="1226"/>
      <c r="T29" s="1226"/>
      <c r="U29" s="1226"/>
      <c r="V29" s="1226"/>
      <c r="W29" s="1228">
        <f>M29+1</f>
        <v>2</v>
      </c>
      <c r="X29" s="1228"/>
      <c r="Y29" s="1228"/>
      <c r="Z29" s="1228"/>
      <c r="AA29" s="1228"/>
      <c r="AB29" s="1228"/>
      <c r="AC29" s="1228"/>
      <c r="AD29" s="1228"/>
      <c r="AE29" s="1228"/>
      <c r="AF29" s="1228"/>
      <c r="AG29" s="1229">
        <f>W29+1</f>
        <v>3</v>
      </c>
      <c r="AH29" s="1229"/>
      <c r="AI29" s="1229"/>
      <c r="AJ29" s="1229"/>
      <c r="AK29" s="1229"/>
      <c r="AL29" s="1229"/>
      <c r="AM29" s="1229"/>
      <c r="AN29" s="1229"/>
      <c r="AO29" s="1229"/>
      <c r="AP29" s="1229"/>
      <c r="AQ29" s="1230">
        <f>AG29+1</f>
        <v>4</v>
      </c>
      <c r="AR29" s="1230"/>
      <c r="AS29" s="1230"/>
      <c r="AT29" s="1230"/>
      <c r="AU29" s="1230"/>
      <c r="AV29" s="1230"/>
      <c r="AW29" s="1230"/>
      <c r="AX29" s="1230"/>
      <c r="AY29" s="1230"/>
      <c r="AZ29" s="1230"/>
      <c r="BB29" s="352" t="s">
        <v>124</v>
      </c>
      <c r="BC29" s="334"/>
      <c r="BD29" s="334"/>
      <c r="BE29" s="334"/>
      <c r="BF29" s="334"/>
      <c r="BG29" s="334"/>
      <c r="BH29" s="334"/>
      <c r="BI29" s="334"/>
      <c r="BJ29" s="335"/>
      <c r="BK29" s="52"/>
      <c r="BL29" s="52"/>
      <c r="BM29" s="52"/>
      <c r="BN29" s="52"/>
    </row>
    <row r="30" spans="1:66" s="9" customFormat="1" ht="46.5" customHeight="1" x14ac:dyDescent="0.2">
      <c r="A30" s="61">
        <f>'3.Input- Contraceptive forecast'!G11</f>
        <v>0</v>
      </c>
      <c r="B30" s="59"/>
      <c r="C30" s="63" t="str">
        <f t="shared" ref="C30:J30" si="29">C18</f>
        <v>Pills</v>
      </c>
      <c r="D30" s="16" t="str">
        <f t="shared" si="29"/>
        <v>Injectables</v>
      </c>
      <c r="E30" s="16" t="str">
        <f t="shared" si="29"/>
        <v>Condoms (male)</v>
      </c>
      <c r="F30" s="16" t="str">
        <f t="shared" si="29"/>
        <v>Condoms (female)</v>
      </c>
      <c r="G30" s="16" t="str">
        <f t="shared" si="29"/>
        <v>Implants</v>
      </c>
      <c r="H30" s="16" t="str">
        <f t="shared" si="29"/>
        <v>IUD</v>
      </c>
      <c r="I30" s="16" t="str">
        <f t="shared" si="29"/>
        <v>Emergency Contraceptives</v>
      </c>
      <c r="J30" s="16">
        <f t="shared" si="29"/>
        <v>0</v>
      </c>
      <c r="K30" s="16">
        <f>K18</f>
        <v>0</v>
      </c>
      <c r="L30" s="16" t="s">
        <v>24</v>
      </c>
      <c r="M30" s="62" t="str">
        <f t="shared" ref="M30:T30" si="30">M18</f>
        <v>Pills</v>
      </c>
      <c r="N30" s="17" t="str">
        <f t="shared" si="30"/>
        <v>Injectables</v>
      </c>
      <c r="O30" s="17" t="str">
        <f t="shared" si="30"/>
        <v>Condoms (male)</v>
      </c>
      <c r="P30" s="17" t="str">
        <f t="shared" si="30"/>
        <v>Condoms (female)</v>
      </c>
      <c r="Q30" s="17" t="str">
        <f t="shared" si="30"/>
        <v>Implants</v>
      </c>
      <c r="R30" s="17" t="str">
        <f t="shared" si="30"/>
        <v>IUD</v>
      </c>
      <c r="S30" s="17" t="str">
        <f t="shared" si="30"/>
        <v>Emergency Contraceptives</v>
      </c>
      <c r="T30" s="17">
        <f t="shared" si="30"/>
        <v>0</v>
      </c>
      <c r="U30" s="17">
        <f>U18</f>
        <v>0</v>
      </c>
      <c r="V30" s="17" t="s">
        <v>24</v>
      </c>
      <c r="W30" s="63" t="str">
        <f t="shared" ref="W30:AD30" si="31">W18</f>
        <v>Pills</v>
      </c>
      <c r="X30" s="16" t="str">
        <f t="shared" si="31"/>
        <v>Injectables</v>
      </c>
      <c r="Y30" s="16" t="str">
        <f t="shared" si="31"/>
        <v>Condoms (male)</v>
      </c>
      <c r="Z30" s="16" t="str">
        <f t="shared" si="31"/>
        <v>Condoms (female)</v>
      </c>
      <c r="AA30" s="16" t="str">
        <f t="shared" si="31"/>
        <v>Implants</v>
      </c>
      <c r="AB30" s="16" t="str">
        <f t="shared" si="31"/>
        <v>IUD</v>
      </c>
      <c r="AC30" s="16" t="str">
        <f t="shared" si="31"/>
        <v>Emergency Contraceptives</v>
      </c>
      <c r="AD30" s="16">
        <f t="shared" si="31"/>
        <v>0</v>
      </c>
      <c r="AE30" s="16">
        <f>AE18</f>
        <v>0</v>
      </c>
      <c r="AF30" s="16" t="s">
        <v>24</v>
      </c>
      <c r="AG30" s="62" t="str">
        <f t="shared" ref="AG30:AL30" si="32">AG18</f>
        <v>Pills</v>
      </c>
      <c r="AH30" s="17" t="str">
        <f t="shared" si="32"/>
        <v>Injectables</v>
      </c>
      <c r="AI30" s="17" t="str">
        <f t="shared" si="32"/>
        <v>Condoms (male)</v>
      </c>
      <c r="AJ30" s="17" t="str">
        <f t="shared" si="32"/>
        <v>Condoms (female)</v>
      </c>
      <c r="AK30" s="17" t="str">
        <f t="shared" si="32"/>
        <v>Implants</v>
      </c>
      <c r="AL30" s="17" t="str">
        <f t="shared" si="32"/>
        <v>IUD</v>
      </c>
      <c r="AM30" s="17" t="str">
        <f>AM18</f>
        <v>Emergency Contraceptives</v>
      </c>
      <c r="AN30" s="17">
        <f>AN18</f>
        <v>0</v>
      </c>
      <c r="AO30" s="17">
        <f>AO18</f>
        <v>0</v>
      </c>
      <c r="AP30" s="17" t="s">
        <v>24</v>
      </c>
      <c r="AQ30" s="63" t="str">
        <f t="shared" ref="AQ30:AV30" si="33">AQ18</f>
        <v>Pills</v>
      </c>
      <c r="AR30" s="16" t="str">
        <f t="shared" si="33"/>
        <v>Injectables</v>
      </c>
      <c r="AS30" s="16" t="str">
        <f t="shared" si="33"/>
        <v>Condoms (male)</v>
      </c>
      <c r="AT30" s="16" t="str">
        <f t="shared" si="33"/>
        <v>Condoms (female)</v>
      </c>
      <c r="AU30" s="16" t="str">
        <f t="shared" si="33"/>
        <v>Implants</v>
      </c>
      <c r="AV30" s="16" t="str">
        <f t="shared" si="33"/>
        <v>IUD</v>
      </c>
      <c r="AW30" s="16" t="str">
        <f>AW18</f>
        <v>Emergency Contraceptives</v>
      </c>
      <c r="AX30" s="16">
        <f>AX18</f>
        <v>0</v>
      </c>
      <c r="AY30" s="10" t="s">
        <v>31</v>
      </c>
      <c r="AZ30" s="350" t="s">
        <v>24</v>
      </c>
      <c r="BA30" s="364"/>
      <c r="BB30" s="356"/>
    </row>
    <row r="31" spans="1:66" x14ac:dyDescent="0.2">
      <c r="A31" s="7" t="s">
        <v>12</v>
      </c>
      <c r="B31" s="60">
        <f>'2.Input-Scenarios &amp; Projections'!$C$34</f>
        <v>0</v>
      </c>
      <c r="C31" s="68">
        <f>(1+'2.Input-Scenarios &amp; Projections'!D$34)*'3.Input- Contraceptive forecast'!$G$12+'2.Input-Scenarios &amp; Projections'!O61</f>
        <v>0</v>
      </c>
      <c r="D31" s="69">
        <f>(1+'2.Input-Scenarios &amp; Projections'!E$34)*'3.Input- Contraceptive forecast'!$G$13+'2.Input-Scenarios &amp; Projections'!P61</f>
        <v>0</v>
      </c>
      <c r="E31" s="69">
        <f>(1+'2.Input-Scenarios &amp; Projections'!F$34)*'3.Input- Contraceptive forecast'!$G$14+'2.Input-Scenarios &amp; Projections'!Q61</f>
        <v>0</v>
      </c>
      <c r="F31" s="69">
        <f>(1+'2.Input-Scenarios &amp; Projections'!G$34)*'3.Input- Contraceptive forecast'!$G$15+'2.Input-Scenarios &amp; Projections'!R61</f>
        <v>0</v>
      </c>
      <c r="G31" s="69">
        <f>(1+'2.Input-Scenarios &amp; Projections'!H$34)*'3.Input- Contraceptive forecast'!$G$16+'2.Input-Scenarios &amp; Projections'!S61</f>
        <v>0</v>
      </c>
      <c r="H31" s="69">
        <f>(1+'2.Input-Scenarios &amp; Projections'!I$34)*'3.Input- Contraceptive forecast'!$G$17+'2.Input-Scenarios &amp; Projections'!T61</f>
        <v>0</v>
      </c>
      <c r="I31" s="596">
        <f>(1+'2.Input-Scenarios &amp; Projections'!J$34)*'3.Input- Contraceptive forecast'!$G$18+'2.Input-Scenarios &amp; Projections'!U61</f>
        <v>0</v>
      </c>
      <c r="J31" s="69">
        <f>(1+'2.Input-Scenarios &amp; Projections'!K$34)*'3.Input- Contraceptive forecast'!$G$19+'2.Input-Scenarios &amp; Projections'!V61</f>
        <v>0</v>
      </c>
      <c r="K31" s="69">
        <f>(1+'2.Input-Scenarios &amp; Projections'!L$34)*'3.Input- Contraceptive forecast'!$G$20+'2.Input-Scenarios &amp; Projections'!W61</f>
        <v>0</v>
      </c>
      <c r="L31" s="69">
        <f>SUM(C31:K31)</f>
        <v>0</v>
      </c>
      <c r="M31" s="70">
        <f>C31*(1+'2.Input-Scenarios &amp; Projections'!M34)+'2.Input-Scenarios &amp; Projections'!O73</f>
        <v>0</v>
      </c>
      <c r="N31" s="70">
        <f>D31*(1+'2.Input-Scenarios &amp; Projections'!N34)+'2.Input-Scenarios &amp; Projections'!P73</f>
        <v>0</v>
      </c>
      <c r="O31" s="70">
        <f>E31*(1+'2.Input-Scenarios &amp; Projections'!O34)+'2.Input-Scenarios &amp; Projections'!Q73</f>
        <v>0</v>
      </c>
      <c r="P31" s="70">
        <f>F31*(1+'2.Input-Scenarios &amp; Projections'!P34)+'2.Input-Scenarios &amp; Projections'!R73</f>
        <v>0</v>
      </c>
      <c r="Q31" s="70">
        <f>G31*(1+'2.Input-Scenarios &amp; Projections'!Q34)+'2.Input-Scenarios &amp; Projections'!S73</f>
        <v>0</v>
      </c>
      <c r="R31" s="70">
        <f>H31*(1+'2.Input-Scenarios &amp; Projections'!R34)+'2.Input-Scenarios &amp; Projections'!T73</f>
        <v>0</v>
      </c>
      <c r="S31" s="70">
        <f>I31*(1+'2.Input-Scenarios &amp; Projections'!S34)+'2.Input-Scenarios &amp; Projections'!U73</f>
        <v>0</v>
      </c>
      <c r="T31" s="70">
        <f>J31*(1+'2.Input-Scenarios &amp; Projections'!T34)+'2.Input-Scenarios &amp; Projections'!V73</f>
        <v>0</v>
      </c>
      <c r="U31" s="70">
        <f>K31*(1+'2.Input-Scenarios &amp; Projections'!U34)+'2.Input-Scenarios &amp; Projections'!W73</f>
        <v>0</v>
      </c>
      <c r="V31" s="349">
        <f>SUM(M31:U31)</f>
        <v>0</v>
      </c>
      <c r="W31" s="68">
        <f>M31*(1+'2.Input-Scenarios &amp; Projections'!V34)+'2.Input-Scenarios &amp; Projections'!O85</f>
        <v>0</v>
      </c>
      <c r="X31" s="68">
        <f>N31*(1+'2.Input-Scenarios &amp; Projections'!W34)+'2.Input-Scenarios &amp; Projections'!P85</f>
        <v>0</v>
      </c>
      <c r="Y31" s="68">
        <f>O31*(1+'2.Input-Scenarios &amp; Projections'!X34)+'2.Input-Scenarios &amp; Projections'!Q85</f>
        <v>0</v>
      </c>
      <c r="Z31" s="68">
        <f>P31*(1+'2.Input-Scenarios &amp; Projections'!Y34)+'2.Input-Scenarios &amp; Projections'!R85</f>
        <v>0</v>
      </c>
      <c r="AA31" s="68">
        <f>Q31*(1+'2.Input-Scenarios &amp; Projections'!Z34)+'2.Input-Scenarios &amp; Projections'!S85</f>
        <v>0</v>
      </c>
      <c r="AB31" s="68">
        <f>R31*(1+'2.Input-Scenarios &amp; Projections'!AA34)+'2.Input-Scenarios &amp; Projections'!T85</f>
        <v>0</v>
      </c>
      <c r="AC31" s="68">
        <f>S31*(1+'2.Input-Scenarios &amp; Projections'!AB34)+'2.Input-Scenarios &amp; Projections'!U85</f>
        <v>0</v>
      </c>
      <c r="AD31" s="68">
        <f>T31*(1+'2.Input-Scenarios &amp; Projections'!AC34)+'2.Input-Scenarios &amp; Projections'!V85</f>
        <v>0</v>
      </c>
      <c r="AE31" s="68">
        <f>U31*(1+'2.Input-Scenarios &amp; Projections'!AD34)+'2.Input-Scenarios &amp; Projections'!W85</f>
        <v>0</v>
      </c>
      <c r="AF31" s="69">
        <f>SUM(W31:AE31)</f>
        <v>0</v>
      </c>
      <c r="AG31" s="70">
        <f>W31*(1+'2.Input-Scenarios &amp; Projections'!AE34)+'2.Input-Scenarios &amp; Projections'!O97</f>
        <v>0</v>
      </c>
      <c r="AH31" s="70">
        <f>X31*(1+'2.Input-Scenarios &amp; Projections'!AF34)+'2.Input-Scenarios &amp; Projections'!P97</f>
        <v>0</v>
      </c>
      <c r="AI31" s="70">
        <f>Y31*(1+'2.Input-Scenarios &amp; Projections'!AG34)+'2.Input-Scenarios &amp; Projections'!Q97</f>
        <v>0</v>
      </c>
      <c r="AJ31" s="70">
        <f>Z31*(1+'2.Input-Scenarios &amp; Projections'!AH34)+'2.Input-Scenarios &amp; Projections'!R97</f>
        <v>0</v>
      </c>
      <c r="AK31" s="70">
        <f>AA31*(1+'2.Input-Scenarios &amp; Projections'!AI34)+'2.Input-Scenarios &amp; Projections'!S97</f>
        <v>0</v>
      </c>
      <c r="AL31" s="70">
        <f>AB31*(1+'2.Input-Scenarios &amp; Projections'!AJ34)+'2.Input-Scenarios &amp; Projections'!T97</f>
        <v>0</v>
      </c>
      <c r="AM31" s="70">
        <f>AC31*(1+'2.Input-Scenarios &amp; Projections'!AK34)+'2.Input-Scenarios &amp; Projections'!U97</f>
        <v>0</v>
      </c>
      <c r="AN31" s="70">
        <f>AD31*(1+'2.Input-Scenarios &amp; Projections'!AL34)+'2.Input-Scenarios &amp; Projections'!V97</f>
        <v>0</v>
      </c>
      <c r="AO31" s="70">
        <f>AE31*(1+'2.Input-Scenarios &amp; Projections'!AM34)+'2.Input-Scenarios &amp; Projections'!W97</f>
        <v>0</v>
      </c>
      <c r="AP31" s="349">
        <f>SUM(AG31:AO31)</f>
        <v>0</v>
      </c>
      <c r="AQ31" s="68">
        <f>AG31*(1+'2.Input-Scenarios &amp; Projections'!AN34)+'2.Input-Scenarios &amp; Projections'!O109</f>
        <v>0</v>
      </c>
      <c r="AR31" s="68">
        <f>AH31*(1+'2.Input-Scenarios &amp; Projections'!AO34)+'2.Input-Scenarios &amp; Projections'!P109</f>
        <v>0</v>
      </c>
      <c r="AS31" s="68">
        <f>AI31*(1+'2.Input-Scenarios &amp; Projections'!AP34)+'2.Input-Scenarios &amp; Projections'!Q109</f>
        <v>0</v>
      </c>
      <c r="AT31" s="68">
        <f>AJ31*(1+'2.Input-Scenarios &amp; Projections'!AQ34)+'2.Input-Scenarios &amp; Projections'!R109</f>
        <v>0</v>
      </c>
      <c r="AU31" s="68">
        <f>AK31*(1+'2.Input-Scenarios &amp; Projections'!AR34)+'2.Input-Scenarios &amp; Projections'!S109</f>
        <v>0</v>
      </c>
      <c r="AV31" s="68">
        <f>AL31*(1+'2.Input-Scenarios &amp; Projections'!AS34)+'2.Input-Scenarios &amp; Projections'!T109</f>
        <v>0</v>
      </c>
      <c r="AW31" s="68">
        <f>AM31*(1+'2.Input-Scenarios &amp; Projections'!AT34)+'2.Input-Scenarios &amp; Projections'!U109</f>
        <v>0</v>
      </c>
      <c r="AX31" s="68">
        <f>AN31*(1+'2.Input-Scenarios &amp; Projections'!AU34)+'2.Input-Scenarios &amp; Projections'!V109</f>
        <v>0</v>
      </c>
      <c r="AY31" s="68">
        <f>AO31*(1+'2.Input-Scenarios &amp; Projections'!AV34)+'2.Input-Scenarios &amp; Projections'!W109</f>
        <v>0</v>
      </c>
      <c r="AZ31" s="351">
        <f>SUM(AQ31:AY31)</f>
        <v>0</v>
      </c>
      <c r="BA31" s="365"/>
      <c r="BB31" s="354">
        <f>SUM(L31,V31,AF31,AP31,AZ31)</f>
        <v>0</v>
      </c>
      <c r="BC31" s="286"/>
    </row>
    <row r="32" spans="1:66" x14ac:dyDescent="0.2">
      <c r="A32" s="7" t="s">
        <v>13</v>
      </c>
      <c r="B32" s="60">
        <f>'2.Input-Scenarios &amp; Projections'!$C$35</f>
        <v>0</v>
      </c>
      <c r="C32" s="68">
        <f>(1+'2.Input-Scenarios &amp; Projections'!D$35)*'3.Input- Contraceptive forecast'!$G$12+'2.Input-Scenarios &amp; Projections'!O61</f>
        <v>0</v>
      </c>
      <c r="D32" s="68">
        <f>(1+'2.Input-Scenarios &amp; Projections'!E$35)*'3.Input- Contraceptive forecast'!$G$13+'2.Input-Scenarios &amp; Projections'!P61</f>
        <v>0</v>
      </c>
      <c r="E32" s="68">
        <f>(1+'2.Input-Scenarios &amp; Projections'!F$35)*'3.Input- Contraceptive forecast'!$G$14+'2.Input-Scenarios &amp; Projections'!Q61</f>
        <v>0</v>
      </c>
      <c r="F32" s="68">
        <f>(1+'2.Input-Scenarios &amp; Projections'!G$35)*'3.Input- Contraceptive forecast'!$G$15+'2.Input-Scenarios &amp; Projections'!R61</f>
        <v>0</v>
      </c>
      <c r="G32" s="68">
        <f>(1+'2.Input-Scenarios &amp; Projections'!H$35)*'3.Input- Contraceptive forecast'!$G$16+'2.Input-Scenarios &amp; Projections'!S61</f>
        <v>0</v>
      </c>
      <c r="H32" s="68">
        <f>(1+'2.Input-Scenarios &amp; Projections'!I$35)*'3.Input- Contraceptive forecast'!$G$17+'2.Input-Scenarios &amp; Projections'!T61</f>
        <v>0</v>
      </c>
      <c r="I32" s="596">
        <f>(1+'2.Input-Scenarios &amp; Projections'!$J$35)*'3.Input- Contraceptive forecast'!$G$18+'2.Input-Scenarios &amp; Projections'!U61</f>
        <v>0</v>
      </c>
      <c r="J32" s="69">
        <f>(1+'2.Input-Scenarios &amp; Projections'!$K$35)*'3.Input- Contraceptive forecast'!$G$19+'2.Input-Scenarios &amp; Projections'!V61</f>
        <v>0</v>
      </c>
      <c r="K32" s="68">
        <f>(1+'2.Input-Scenarios &amp; Projections'!L$35)*'3.Input- Contraceptive forecast'!$G$20+'2.Input-Scenarios &amp; Projections'!W61</f>
        <v>0</v>
      </c>
      <c r="L32" s="69">
        <f>SUM(C32:K32)</f>
        <v>0</v>
      </c>
      <c r="M32" s="70">
        <f>C32*(1+'2.Input-Scenarios &amp; Projections'!M35)+'2.Input-Scenarios &amp; Projections'!O73</f>
        <v>0</v>
      </c>
      <c r="N32" s="70">
        <f>D32*(1+'2.Input-Scenarios &amp; Projections'!N35)+'2.Input-Scenarios &amp; Projections'!P73</f>
        <v>0</v>
      </c>
      <c r="O32" s="70">
        <f>E32*(1+'2.Input-Scenarios &amp; Projections'!O35)+'2.Input-Scenarios &amp; Projections'!Q73</f>
        <v>0</v>
      </c>
      <c r="P32" s="70">
        <f>F32*(1+'2.Input-Scenarios &amp; Projections'!P35)+'2.Input-Scenarios &amp; Projections'!R73</f>
        <v>0</v>
      </c>
      <c r="Q32" s="70">
        <f>G32*(1+'2.Input-Scenarios &amp; Projections'!Q35)+'2.Input-Scenarios &amp; Projections'!S73</f>
        <v>0</v>
      </c>
      <c r="R32" s="70">
        <f>H32*(1+'2.Input-Scenarios &amp; Projections'!R35)+'2.Input-Scenarios &amp; Projections'!T73</f>
        <v>0</v>
      </c>
      <c r="S32" s="70">
        <f>I32*(1+'2.Input-Scenarios &amp; Projections'!S35)+'2.Input-Scenarios &amp; Projections'!U73</f>
        <v>0</v>
      </c>
      <c r="T32" s="70">
        <f>J32*(1+'2.Input-Scenarios &amp; Projections'!T35)+'2.Input-Scenarios &amp; Projections'!V73</f>
        <v>0</v>
      </c>
      <c r="U32" s="70">
        <f>K32*(1+'2.Input-Scenarios &amp; Projections'!U35)+'2.Input-Scenarios &amp; Projections'!W73</f>
        <v>0</v>
      </c>
      <c r="V32" s="349">
        <f>SUM(M32:U32)</f>
        <v>0</v>
      </c>
      <c r="W32" s="68">
        <f>M32*(1+'2.Input-Scenarios &amp; Projections'!V35)+'2.Input-Scenarios &amp; Projections'!O85</f>
        <v>0</v>
      </c>
      <c r="X32" s="68">
        <f>N32*(1+'2.Input-Scenarios &amp; Projections'!W35)+'2.Input-Scenarios &amp; Projections'!P85</f>
        <v>0</v>
      </c>
      <c r="Y32" s="68">
        <f>O32*(1+'2.Input-Scenarios &amp; Projections'!X35)+'2.Input-Scenarios &amp; Projections'!Q85</f>
        <v>0</v>
      </c>
      <c r="Z32" s="68">
        <f>P32*(1+'2.Input-Scenarios &amp; Projections'!Y35)+'2.Input-Scenarios &amp; Projections'!R85</f>
        <v>0</v>
      </c>
      <c r="AA32" s="68">
        <f>Q32*(1+'2.Input-Scenarios &amp; Projections'!Z35)+'2.Input-Scenarios &amp; Projections'!S85</f>
        <v>0</v>
      </c>
      <c r="AB32" s="68">
        <f>R32*(1+'2.Input-Scenarios &amp; Projections'!AA35)+'2.Input-Scenarios &amp; Projections'!T85</f>
        <v>0</v>
      </c>
      <c r="AC32" s="68">
        <f>S32*(1+'2.Input-Scenarios &amp; Projections'!AB35)+'2.Input-Scenarios &amp; Projections'!U85</f>
        <v>0</v>
      </c>
      <c r="AD32" s="68">
        <f>T32*(1+'2.Input-Scenarios &amp; Projections'!AC35)+'2.Input-Scenarios &amp; Projections'!V85</f>
        <v>0</v>
      </c>
      <c r="AE32" s="68">
        <f>U32*(1+'2.Input-Scenarios &amp; Projections'!AD35)+'2.Input-Scenarios &amp; Projections'!W85</f>
        <v>0</v>
      </c>
      <c r="AF32" s="69">
        <f>SUM(W32:AE32)</f>
        <v>0</v>
      </c>
      <c r="AG32" s="70">
        <f>W32*(1+'2.Input-Scenarios &amp; Projections'!AE35)+'2.Input-Scenarios &amp; Projections'!O97</f>
        <v>0</v>
      </c>
      <c r="AH32" s="70">
        <f>X32*(1+'2.Input-Scenarios &amp; Projections'!AF35)+'2.Input-Scenarios &amp; Projections'!P97</f>
        <v>0</v>
      </c>
      <c r="AI32" s="70">
        <f>Y32*(1+'2.Input-Scenarios &amp; Projections'!AG35)+'2.Input-Scenarios &amp; Projections'!Q97</f>
        <v>0</v>
      </c>
      <c r="AJ32" s="70">
        <f>Z32*(1+'2.Input-Scenarios &amp; Projections'!AH35)+'2.Input-Scenarios &amp; Projections'!R97</f>
        <v>0</v>
      </c>
      <c r="AK32" s="70">
        <f>AA32*(1+'2.Input-Scenarios &amp; Projections'!AI35)+'2.Input-Scenarios &amp; Projections'!S97</f>
        <v>0</v>
      </c>
      <c r="AL32" s="70">
        <f>AB32*(1+'2.Input-Scenarios &amp; Projections'!AJ35)+'2.Input-Scenarios &amp; Projections'!T97</f>
        <v>0</v>
      </c>
      <c r="AM32" s="70">
        <f>AC32*(1+'2.Input-Scenarios &amp; Projections'!AK35)+'2.Input-Scenarios &amp; Projections'!U97</f>
        <v>0</v>
      </c>
      <c r="AN32" s="70">
        <f>AD32*(1+'2.Input-Scenarios &amp; Projections'!AL35)+'2.Input-Scenarios &amp; Projections'!V97</f>
        <v>0</v>
      </c>
      <c r="AO32" s="70">
        <f>AE32*(1+'2.Input-Scenarios &amp; Projections'!AM35)+'2.Input-Scenarios &amp; Projections'!W97</f>
        <v>0</v>
      </c>
      <c r="AP32" s="349">
        <f>SUM(AG32:AO32)</f>
        <v>0</v>
      </c>
      <c r="AQ32" s="68">
        <f>AG32*(1+'2.Input-Scenarios &amp; Projections'!AN35)+'2.Input-Scenarios &amp; Projections'!O109</f>
        <v>0</v>
      </c>
      <c r="AR32" s="68">
        <f>AH32*(1+'2.Input-Scenarios &amp; Projections'!AO35)+'2.Input-Scenarios &amp; Projections'!P109</f>
        <v>0</v>
      </c>
      <c r="AS32" s="68">
        <f>AI32*(1+'2.Input-Scenarios &amp; Projections'!AP35)+'2.Input-Scenarios &amp; Projections'!Q109</f>
        <v>0</v>
      </c>
      <c r="AT32" s="68">
        <f>AJ32*(1+'2.Input-Scenarios &amp; Projections'!AQ35)+'2.Input-Scenarios &amp; Projections'!R109</f>
        <v>0</v>
      </c>
      <c r="AU32" s="68">
        <f>AK32*(1+'2.Input-Scenarios &amp; Projections'!AR35)+'2.Input-Scenarios &amp; Projections'!S109</f>
        <v>0</v>
      </c>
      <c r="AV32" s="68">
        <f>AL32*(1+'2.Input-Scenarios &amp; Projections'!AS35)+'2.Input-Scenarios &amp; Projections'!T109</f>
        <v>0</v>
      </c>
      <c r="AW32" s="68">
        <f>AM32*(1+'2.Input-Scenarios &amp; Projections'!AT35)+'2.Input-Scenarios &amp; Projections'!U109</f>
        <v>0</v>
      </c>
      <c r="AX32" s="68">
        <f>AN32*(1+'2.Input-Scenarios &amp; Projections'!AU35)+'2.Input-Scenarios &amp; Projections'!V109</f>
        <v>0</v>
      </c>
      <c r="AY32" s="68">
        <f>AO32*(1+'2.Input-Scenarios &amp; Projections'!AV35)+'2.Input-Scenarios &amp; Projections'!W109</f>
        <v>0</v>
      </c>
      <c r="AZ32" s="351">
        <f>SUM(AQ32:AY32)</f>
        <v>0</v>
      </c>
      <c r="BA32" s="365"/>
      <c r="BB32" s="354">
        <f>SUM(L32,V32,AF32,AP32,AZ32)</f>
        <v>0</v>
      </c>
      <c r="BC32" s="286"/>
    </row>
    <row r="33" spans="1:66" x14ac:dyDescent="0.2">
      <c r="A33" s="7" t="s">
        <v>14</v>
      </c>
      <c r="B33" s="60">
        <f>'2.Input-Scenarios &amp; Projections'!$C$36</f>
        <v>0</v>
      </c>
      <c r="C33" s="68">
        <f>(1+'2.Input-Scenarios &amp; Projections'!D$36)*'3.Input- Contraceptive forecast'!$G$12+'2.Input-Scenarios &amp; Projections'!O61</f>
        <v>0</v>
      </c>
      <c r="D33" s="68">
        <f>(1+'2.Input-Scenarios &amp; Projections'!E$36)*'3.Input- Contraceptive forecast'!$G$13+'2.Input-Scenarios &amp; Projections'!P61</f>
        <v>0</v>
      </c>
      <c r="E33" s="68">
        <f>(1+'2.Input-Scenarios &amp; Projections'!F$36)*'3.Input- Contraceptive forecast'!$G$14+'2.Input-Scenarios &amp; Projections'!Q61</f>
        <v>0</v>
      </c>
      <c r="F33" s="68">
        <f>(1+'2.Input-Scenarios &amp; Projections'!G$36)*'3.Input- Contraceptive forecast'!$G$15+'2.Input-Scenarios &amp; Projections'!R61</f>
        <v>0</v>
      </c>
      <c r="G33" s="68">
        <f>(1+'2.Input-Scenarios &amp; Projections'!H$36)*'3.Input- Contraceptive forecast'!$G$16+'2.Input-Scenarios &amp; Projections'!S61</f>
        <v>0</v>
      </c>
      <c r="H33" s="68">
        <f>(1+'2.Input-Scenarios &amp; Projections'!I$36)*'3.Input- Contraceptive forecast'!$G$17+'2.Input-Scenarios &amp; Projections'!T61</f>
        <v>0</v>
      </c>
      <c r="I33" s="596">
        <f>(1+'2.Input-Scenarios &amp; Projections'!$J$36)*'3.Input- Contraceptive forecast'!$G$18+'2.Input-Scenarios &amp; Projections'!U61</f>
        <v>0</v>
      </c>
      <c r="J33" s="69">
        <f>(1+'2.Input-Scenarios &amp; Projections'!$K$36)*'3.Input- Contraceptive forecast'!$G$19+'2.Input-Scenarios &amp; Projections'!V61</f>
        <v>0</v>
      </c>
      <c r="K33" s="68">
        <f>(1+'2.Input-Scenarios &amp; Projections'!L$36)*'3.Input- Contraceptive forecast'!$G$20+'2.Input-Scenarios &amp; Projections'!W61</f>
        <v>0</v>
      </c>
      <c r="L33" s="69">
        <f>SUM(C33:K33)</f>
        <v>0</v>
      </c>
      <c r="M33" s="70">
        <f>C33*(1+'2.Input-Scenarios &amp; Projections'!M36)+'2.Input-Scenarios &amp; Projections'!O73</f>
        <v>0</v>
      </c>
      <c r="N33" s="70">
        <f>D33*(1+'2.Input-Scenarios &amp; Projections'!N36)+'2.Input-Scenarios &amp; Projections'!P73</f>
        <v>0</v>
      </c>
      <c r="O33" s="70">
        <f>E33*(1+'2.Input-Scenarios &amp; Projections'!O36)+'2.Input-Scenarios &amp; Projections'!Q73</f>
        <v>0</v>
      </c>
      <c r="P33" s="70">
        <f>F33*(1+'2.Input-Scenarios &amp; Projections'!P36)+'2.Input-Scenarios &amp; Projections'!R73</f>
        <v>0</v>
      </c>
      <c r="Q33" s="70">
        <f>G33*(1+'2.Input-Scenarios &amp; Projections'!Q36)+'2.Input-Scenarios &amp; Projections'!S73</f>
        <v>0</v>
      </c>
      <c r="R33" s="70">
        <f>H33*(1+'2.Input-Scenarios &amp; Projections'!R36)+'2.Input-Scenarios &amp; Projections'!T73</f>
        <v>0</v>
      </c>
      <c r="S33" s="70">
        <f>I33*(1+'2.Input-Scenarios &amp; Projections'!S36)+'2.Input-Scenarios &amp; Projections'!U73</f>
        <v>0</v>
      </c>
      <c r="T33" s="70">
        <f>J33*(1+'2.Input-Scenarios &amp; Projections'!T36)+'2.Input-Scenarios &amp; Projections'!V73</f>
        <v>0</v>
      </c>
      <c r="U33" s="70">
        <f>K33*(1+'2.Input-Scenarios &amp; Projections'!U36)+'2.Input-Scenarios &amp; Projections'!W73</f>
        <v>0</v>
      </c>
      <c r="V33" s="349">
        <f>SUM(M33:U33)</f>
        <v>0</v>
      </c>
      <c r="W33" s="68">
        <f>M33*(1+'2.Input-Scenarios &amp; Projections'!V36)+'2.Input-Scenarios &amp; Projections'!O85</f>
        <v>0</v>
      </c>
      <c r="X33" s="68">
        <f>N33*(1+'2.Input-Scenarios &amp; Projections'!W36)+'2.Input-Scenarios &amp; Projections'!P85</f>
        <v>0</v>
      </c>
      <c r="Y33" s="68">
        <f>O33*(1+'2.Input-Scenarios &amp; Projections'!X36)+'2.Input-Scenarios &amp; Projections'!Q85</f>
        <v>0</v>
      </c>
      <c r="Z33" s="68">
        <f>P33*(1+'2.Input-Scenarios &amp; Projections'!Y36)+'2.Input-Scenarios &amp; Projections'!R85</f>
        <v>0</v>
      </c>
      <c r="AA33" s="68">
        <f>Q33*(1+'2.Input-Scenarios &amp; Projections'!Z36)+'2.Input-Scenarios &amp; Projections'!S85</f>
        <v>0</v>
      </c>
      <c r="AB33" s="68">
        <f>R33*(1+'2.Input-Scenarios &amp; Projections'!AA36)+'2.Input-Scenarios &amp; Projections'!T85</f>
        <v>0</v>
      </c>
      <c r="AC33" s="68">
        <f>S33*(1+'2.Input-Scenarios &amp; Projections'!AB36)+'2.Input-Scenarios &amp; Projections'!U85</f>
        <v>0</v>
      </c>
      <c r="AD33" s="68">
        <f>T33*(1+'2.Input-Scenarios &amp; Projections'!AC36)+'2.Input-Scenarios &amp; Projections'!V85</f>
        <v>0</v>
      </c>
      <c r="AE33" s="68">
        <f>U33*(1+'2.Input-Scenarios &amp; Projections'!AD36)+'2.Input-Scenarios &amp; Projections'!W85</f>
        <v>0</v>
      </c>
      <c r="AF33" s="69">
        <f>SUM(W33:AE33)</f>
        <v>0</v>
      </c>
      <c r="AG33" s="70">
        <f>W33*(1+'2.Input-Scenarios &amp; Projections'!AE36)+'2.Input-Scenarios &amp; Projections'!O97</f>
        <v>0</v>
      </c>
      <c r="AH33" s="70">
        <f>X33*(1+'2.Input-Scenarios &amp; Projections'!AF36)+'2.Input-Scenarios &amp; Projections'!P97</f>
        <v>0</v>
      </c>
      <c r="AI33" s="70">
        <f>Y33*(1+'2.Input-Scenarios &amp; Projections'!AG36)+'2.Input-Scenarios &amp; Projections'!Q97</f>
        <v>0</v>
      </c>
      <c r="AJ33" s="70">
        <f>Z33*(1+'2.Input-Scenarios &amp; Projections'!AH36)+'2.Input-Scenarios &amp; Projections'!R97</f>
        <v>0</v>
      </c>
      <c r="AK33" s="70">
        <f>AA33*(1+'2.Input-Scenarios &amp; Projections'!AI36)+'2.Input-Scenarios &amp; Projections'!S97</f>
        <v>0</v>
      </c>
      <c r="AL33" s="70">
        <f>AB33*(1+'2.Input-Scenarios &amp; Projections'!AJ36)+'2.Input-Scenarios &amp; Projections'!T97</f>
        <v>0</v>
      </c>
      <c r="AM33" s="70">
        <f>AC33*(1+'2.Input-Scenarios &amp; Projections'!AK36)+'2.Input-Scenarios &amp; Projections'!U97</f>
        <v>0</v>
      </c>
      <c r="AN33" s="70">
        <f>AD33*(1+'2.Input-Scenarios &amp; Projections'!AL36)+'2.Input-Scenarios &amp; Projections'!V97</f>
        <v>0</v>
      </c>
      <c r="AO33" s="70">
        <f>AE33*(1+'2.Input-Scenarios &amp; Projections'!AM36)+'2.Input-Scenarios &amp; Projections'!W97</f>
        <v>0</v>
      </c>
      <c r="AP33" s="349">
        <f>SUM(AG33:AO33)</f>
        <v>0</v>
      </c>
      <c r="AQ33" s="68">
        <f>AG33*(1+'2.Input-Scenarios &amp; Projections'!AN36)+'2.Input-Scenarios &amp; Projections'!O109</f>
        <v>0</v>
      </c>
      <c r="AR33" s="68">
        <f>AH33*(1+'2.Input-Scenarios &amp; Projections'!AO36)+'2.Input-Scenarios &amp; Projections'!P109</f>
        <v>0</v>
      </c>
      <c r="AS33" s="68">
        <f>AI33*(1+'2.Input-Scenarios &amp; Projections'!AP36)+'2.Input-Scenarios &amp; Projections'!Q109</f>
        <v>0</v>
      </c>
      <c r="AT33" s="68">
        <f>AJ33*(1+'2.Input-Scenarios &amp; Projections'!AQ36)+'2.Input-Scenarios &amp; Projections'!R109</f>
        <v>0</v>
      </c>
      <c r="AU33" s="68">
        <f>AK33*(1+'2.Input-Scenarios &amp; Projections'!AR36)+'2.Input-Scenarios &amp; Projections'!S109</f>
        <v>0</v>
      </c>
      <c r="AV33" s="68">
        <f>AL33*(1+'2.Input-Scenarios &amp; Projections'!AS36)+'2.Input-Scenarios &amp; Projections'!T109</f>
        <v>0</v>
      </c>
      <c r="AW33" s="68">
        <f>AM33*(1+'2.Input-Scenarios &amp; Projections'!AT36)+'2.Input-Scenarios &amp; Projections'!U109</f>
        <v>0</v>
      </c>
      <c r="AX33" s="68">
        <f>AN33*(1+'2.Input-Scenarios &amp; Projections'!AU36)+'2.Input-Scenarios &amp; Projections'!V109</f>
        <v>0</v>
      </c>
      <c r="AY33" s="68">
        <f>AO33*(1+'2.Input-Scenarios &amp; Projections'!AV36)+'2.Input-Scenarios &amp; Projections'!W109</f>
        <v>0</v>
      </c>
      <c r="AZ33" s="351">
        <f>SUM(AQ33:AY33)</f>
        <v>0</v>
      </c>
      <c r="BA33" s="365"/>
      <c r="BB33" s="354">
        <f>SUM(L33,V33,AF33,AP33,AZ33)</f>
        <v>0</v>
      </c>
      <c r="BC33" s="286">
        <f>SUM(BB31:BB33)</f>
        <v>0</v>
      </c>
    </row>
    <row r="34" spans="1:66" s="53" customFormat="1" x14ac:dyDescent="0.2">
      <c r="B34" s="54"/>
      <c r="C34" s="64"/>
      <c r="D34" s="65"/>
      <c r="E34" s="66"/>
      <c r="F34" s="66"/>
      <c r="G34" s="66"/>
      <c r="H34" s="66"/>
      <c r="I34" s="602"/>
      <c r="J34" s="66"/>
      <c r="K34" s="66"/>
      <c r="L34" s="55"/>
      <c r="M34" s="55"/>
      <c r="N34" s="55"/>
      <c r="O34" s="55"/>
      <c r="P34" s="55"/>
      <c r="Q34" s="55"/>
      <c r="R34" s="55"/>
      <c r="S34" s="55"/>
      <c r="T34" s="67"/>
      <c r="U34" s="67"/>
      <c r="V34" s="67"/>
      <c r="W34" s="67"/>
      <c r="X34" s="67"/>
      <c r="Y34" s="67"/>
      <c r="Z34" s="67"/>
      <c r="AA34" s="67"/>
      <c r="AB34" s="56"/>
      <c r="AC34" s="56"/>
      <c r="AD34" s="56"/>
      <c r="AE34" s="56"/>
      <c r="AF34" s="56"/>
      <c r="AG34" s="56"/>
      <c r="AH34" s="56"/>
      <c r="AI34" s="56"/>
      <c r="AJ34" s="56"/>
      <c r="AK34" s="56"/>
      <c r="AL34" s="56"/>
      <c r="AM34" s="56"/>
      <c r="AN34" s="56"/>
      <c r="AO34" s="56"/>
      <c r="AP34" s="346"/>
      <c r="AQ34" s="346"/>
      <c r="AR34" s="56"/>
      <c r="AS34" s="58"/>
      <c r="AT34" s="58"/>
    </row>
    <row r="35" spans="1:66" s="8" customFormat="1" ht="12.75" customHeight="1" x14ac:dyDescent="0.2">
      <c r="A35" s="339"/>
      <c r="B35" s="359"/>
      <c r="C35" s="1227">
        <f>'1. Input - Background info'!$B$7</f>
        <v>0</v>
      </c>
      <c r="D35" s="1228"/>
      <c r="E35" s="1228"/>
      <c r="F35" s="1228"/>
      <c r="G35" s="1228"/>
      <c r="H35" s="1228"/>
      <c r="I35" s="1228"/>
      <c r="J35" s="1228"/>
      <c r="K35" s="1228"/>
      <c r="L35" s="1228"/>
      <c r="M35" s="1226">
        <f>C35+1</f>
        <v>1</v>
      </c>
      <c r="N35" s="1226"/>
      <c r="O35" s="1226"/>
      <c r="P35" s="1226"/>
      <c r="Q35" s="1226"/>
      <c r="R35" s="1226"/>
      <c r="S35" s="1226"/>
      <c r="T35" s="1226"/>
      <c r="U35" s="1226"/>
      <c r="V35" s="1226"/>
      <c r="W35" s="1228">
        <f>M35+1</f>
        <v>2</v>
      </c>
      <c r="X35" s="1228"/>
      <c r="Y35" s="1228"/>
      <c r="Z35" s="1228"/>
      <c r="AA35" s="1228"/>
      <c r="AB35" s="1228"/>
      <c r="AC35" s="1228"/>
      <c r="AD35" s="1228"/>
      <c r="AE35" s="1228"/>
      <c r="AF35" s="1228"/>
      <c r="AG35" s="1229">
        <f>W35+1</f>
        <v>3</v>
      </c>
      <c r="AH35" s="1229"/>
      <c r="AI35" s="1229"/>
      <c r="AJ35" s="1229"/>
      <c r="AK35" s="1229"/>
      <c r="AL35" s="1229"/>
      <c r="AM35" s="1229"/>
      <c r="AN35" s="1229"/>
      <c r="AO35" s="1229"/>
      <c r="AP35" s="1229"/>
      <c r="AQ35" s="1230">
        <f>AG35+1</f>
        <v>4</v>
      </c>
      <c r="AR35" s="1230"/>
      <c r="AS35" s="1230"/>
      <c r="AT35" s="1230"/>
      <c r="AU35" s="1230"/>
      <c r="AV35" s="1230"/>
      <c r="AW35" s="1230"/>
      <c r="AX35" s="1230"/>
      <c r="AY35" s="1230"/>
      <c r="AZ35" s="1230"/>
      <c r="BB35" s="352" t="s">
        <v>124</v>
      </c>
      <c r="BC35" s="334"/>
      <c r="BD35" s="334"/>
      <c r="BE35" s="334"/>
      <c r="BF35" s="334"/>
      <c r="BG35" s="334"/>
      <c r="BH35" s="334"/>
      <c r="BI35" s="334"/>
      <c r="BJ35" s="335"/>
      <c r="BK35" s="52"/>
      <c r="BL35" s="52"/>
      <c r="BM35" s="52"/>
      <c r="BN35" s="52"/>
    </row>
    <row r="36" spans="1:66" s="9" customFormat="1" ht="45" customHeight="1" x14ac:dyDescent="0.2">
      <c r="A36" s="61" t="str">
        <f>'3.Input- Contraceptive forecast'!H11</f>
        <v>Social Marketing</v>
      </c>
      <c r="B36" s="59"/>
      <c r="C36" s="63" t="str">
        <f t="shared" ref="C36:J36" si="34">C42</f>
        <v>Pills</v>
      </c>
      <c r="D36" s="16" t="str">
        <f t="shared" si="34"/>
        <v>Injectables</v>
      </c>
      <c r="E36" s="16" t="str">
        <f t="shared" si="34"/>
        <v>Condoms (male)</v>
      </c>
      <c r="F36" s="16" t="str">
        <f t="shared" si="34"/>
        <v>Condoms (female)</v>
      </c>
      <c r="G36" s="16" t="str">
        <f t="shared" si="34"/>
        <v>Implants</v>
      </c>
      <c r="H36" s="16" t="str">
        <f t="shared" si="34"/>
        <v>IUD</v>
      </c>
      <c r="I36" s="16" t="str">
        <f t="shared" si="34"/>
        <v>Emergency Contraceptives</v>
      </c>
      <c r="J36" s="16">
        <f t="shared" si="34"/>
        <v>0</v>
      </c>
      <c r="K36" s="16">
        <f>K42</f>
        <v>0</v>
      </c>
      <c r="L36" s="16" t="s">
        <v>24</v>
      </c>
      <c r="M36" s="62" t="str">
        <f t="shared" ref="M36:T36" si="35">M42</f>
        <v>Pills</v>
      </c>
      <c r="N36" s="17" t="str">
        <f t="shared" si="35"/>
        <v>Injectables</v>
      </c>
      <c r="O36" s="17" t="str">
        <f t="shared" si="35"/>
        <v>Condoms (male)</v>
      </c>
      <c r="P36" s="17" t="str">
        <f t="shared" si="35"/>
        <v>Condoms (female)</v>
      </c>
      <c r="Q36" s="17" t="str">
        <f t="shared" si="35"/>
        <v>Implants</v>
      </c>
      <c r="R36" s="17" t="str">
        <f t="shared" si="35"/>
        <v>IUD</v>
      </c>
      <c r="S36" s="17" t="str">
        <f t="shared" si="35"/>
        <v>Emergency Contraceptives</v>
      </c>
      <c r="T36" s="17">
        <f t="shared" si="35"/>
        <v>0</v>
      </c>
      <c r="U36" s="17">
        <f>U42</f>
        <v>0</v>
      </c>
      <c r="V36" s="17" t="s">
        <v>24</v>
      </c>
      <c r="W36" s="63" t="str">
        <f t="shared" ref="W36:AB36" si="36">W42</f>
        <v>Pills</v>
      </c>
      <c r="X36" s="16" t="str">
        <f t="shared" si="36"/>
        <v>Injectables</v>
      </c>
      <c r="Y36" s="16" t="str">
        <f t="shared" si="36"/>
        <v>Condoms (male)</v>
      </c>
      <c r="Z36" s="16" t="str">
        <f t="shared" si="36"/>
        <v>Condoms (female)</v>
      </c>
      <c r="AA36" s="16" t="str">
        <f t="shared" si="36"/>
        <v>Implants</v>
      </c>
      <c r="AB36" s="16" t="str">
        <f t="shared" si="36"/>
        <v>IUD</v>
      </c>
      <c r="AC36" s="16" t="str">
        <f>AC30</f>
        <v>Emergency Contraceptives</v>
      </c>
      <c r="AD36" s="16">
        <f>AD30</f>
        <v>0</v>
      </c>
      <c r="AE36" s="16">
        <f>AE42</f>
        <v>0</v>
      </c>
      <c r="AF36" s="16" t="s">
        <v>24</v>
      </c>
      <c r="AG36" s="62" t="str">
        <f t="shared" ref="AG36:AL36" si="37">AG42</f>
        <v>Pills</v>
      </c>
      <c r="AH36" s="17" t="str">
        <f t="shared" si="37"/>
        <v>Injectables</v>
      </c>
      <c r="AI36" s="17" t="str">
        <f t="shared" si="37"/>
        <v>Condoms (male)</v>
      </c>
      <c r="AJ36" s="17" t="str">
        <f t="shared" si="37"/>
        <v>Condoms (female)</v>
      </c>
      <c r="AK36" s="17" t="str">
        <f t="shared" si="37"/>
        <v>Implants</v>
      </c>
      <c r="AL36" s="17" t="str">
        <f t="shared" si="37"/>
        <v>IUD</v>
      </c>
      <c r="AM36" s="17" t="str">
        <f>AM42</f>
        <v>Emergency Contraceptives</v>
      </c>
      <c r="AN36" s="17">
        <f>AN42</f>
        <v>0</v>
      </c>
      <c r="AO36" s="17">
        <f>AO42</f>
        <v>0</v>
      </c>
      <c r="AP36" s="17" t="s">
        <v>24</v>
      </c>
      <c r="AQ36" s="63" t="str">
        <f t="shared" ref="AQ36:AV36" si="38">AQ42</f>
        <v>Pills</v>
      </c>
      <c r="AR36" s="16" t="str">
        <f t="shared" si="38"/>
        <v>Injectables</v>
      </c>
      <c r="AS36" s="16" t="str">
        <f t="shared" si="38"/>
        <v>Condoms (male)</v>
      </c>
      <c r="AT36" s="16" t="str">
        <f t="shared" si="38"/>
        <v>Condoms (female)</v>
      </c>
      <c r="AU36" s="16" t="str">
        <f t="shared" si="38"/>
        <v>Implants</v>
      </c>
      <c r="AV36" s="16" t="str">
        <f t="shared" si="38"/>
        <v>IUD</v>
      </c>
      <c r="AW36" s="16" t="str">
        <f>AW42</f>
        <v>Emergency Contraceptives</v>
      </c>
      <c r="AX36" s="16">
        <f>AX42</f>
        <v>0</v>
      </c>
      <c r="AY36" s="10" t="s">
        <v>31</v>
      </c>
      <c r="AZ36" s="350" t="s">
        <v>24</v>
      </c>
      <c r="BA36" s="364"/>
      <c r="BB36" s="356"/>
    </row>
    <row r="37" spans="1:66" x14ac:dyDescent="0.2">
      <c r="A37" s="7" t="s">
        <v>12</v>
      </c>
      <c r="B37" s="60">
        <f>'2.Input-Scenarios &amp; Projections'!$C$34</f>
        <v>0</v>
      </c>
      <c r="C37" s="68">
        <f>(1+'2.Input-Scenarios &amp; Projections'!D$34)*'3.Input- Contraceptive forecast'!$H$12+'2.Input-Scenarios &amp; Projections'!O62</f>
        <v>0</v>
      </c>
      <c r="D37" s="69">
        <f>(1+'2.Input-Scenarios &amp; Projections'!E$34)*'3.Input- Contraceptive forecast'!$H$13+'2.Input-Scenarios &amp; Projections'!P62</f>
        <v>0</v>
      </c>
      <c r="E37" s="69">
        <f>(1+'2.Input-Scenarios &amp; Projections'!F$34)*'3.Input- Contraceptive forecast'!$H$14+'2.Input-Scenarios &amp; Projections'!Q62</f>
        <v>0</v>
      </c>
      <c r="F37" s="69">
        <f>(1+'2.Input-Scenarios &amp; Projections'!G$34)*'3.Input- Contraceptive forecast'!$H$15+'2.Input-Scenarios &amp; Projections'!R62</f>
        <v>0</v>
      </c>
      <c r="G37" s="69">
        <f>(1+'2.Input-Scenarios &amp; Projections'!H$34)*'3.Input- Contraceptive forecast'!$H$16+'2.Input-Scenarios &amp; Projections'!S62</f>
        <v>0</v>
      </c>
      <c r="H37" s="69">
        <f>(1+'2.Input-Scenarios &amp; Projections'!I$34)*'3.Input- Contraceptive forecast'!$H$17+'2.Input-Scenarios &amp; Projections'!T62</f>
        <v>0</v>
      </c>
      <c r="I37" s="596">
        <f>(1+'2.Input-Scenarios &amp; Projections'!J$34)*'3.Input- Contraceptive forecast'!$H$18+'2.Input-Scenarios &amp; Projections'!U62</f>
        <v>0</v>
      </c>
      <c r="J37" s="69">
        <f>(1+'2.Input-Scenarios &amp; Projections'!K$34)*'3.Input- Contraceptive forecast'!$H$19+'2.Input-Scenarios &amp; Projections'!V62</f>
        <v>0</v>
      </c>
      <c r="K37" s="69">
        <f>(1+'2.Input-Scenarios &amp; Projections'!L$34)*'3.Input- Contraceptive forecast'!$H$20+'2.Input-Scenarios &amp; Projections'!W62</f>
        <v>0</v>
      </c>
      <c r="L37" s="69">
        <f>SUM(C37:K37)</f>
        <v>0</v>
      </c>
      <c r="M37" s="70">
        <f>C37*(1+'2.Input-Scenarios &amp; Projections'!M34)+'2.Input-Scenarios &amp; Projections'!O74</f>
        <v>0</v>
      </c>
      <c r="N37" s="70">
        <f>D37*(1+'2.Input-Scenarios &amp; Projections'!N34)+'2.Input-Scenarios &amp; Projections'!P74</f>
        <v>0</v>
      </c>
      <c r="O37" s="70">
        <f>E37*(1+'2.Input-Scenarios &amp; Projections'!O34)+'2.Input-Scenarios &amp; Projections'!Q74</f>
        <v>0</v>
      </c>
      <c r="P37" s="70">
        <f>F37*(1+'2.Input-Scenarios &amp; Projections'!P34)+'2.Input-Scenarios &amp; Projections'!R74</f>
        <v>0</v>
      </c>
      <c r="Q37" s="70">
        <f>G37*(1+'2.Input-Scenarios &amp; Projections'!Q34)+'2.Input-Scenarios &amp; Projections'!S74</f>
        <v>0</v>
      </c>
      <c r="R37" s="70">
        <f>H37*(1+'2.Input-Scenarios &amp; Projections'!R34)+'2.Input-Scenarios &amp; Projections'!T74</f>
        <v>0</v>
      </c>
      <c r="S37" s="70">
        <f>I37*(1+'2.Input-Scenarios &amp; Projections'!S34)+'2.Input-Scenarios &amp; Projections'!U74</f>
        <v>0</v>
      </c>
      <c r="T37" s="70">
        <f>J37*(1+'2.Input-Scenarios &amp; Projections'!T34)+'2.Input-Scenarios &amp; Projections'!V74</f>
        <v>0</v>
      </c>
      <c r="U37" s="70">
        <f>K37*(1+'2.Input-Scenarios &amp; Projections'!U34)+'2.Input-Scenarios &amp; Projections'!W74</f>
        <v>0</v>
      </c>
      <c r="V37" s="349">
        <f>SUM(M37:U37)</f>
        <v>0</v>
      </c>
      <c r="W37" s="68">
        <f>M37*(1+'2.Input-Scenarios &amp; Projections'!V34)+'2.Input-Scenarios &amp; Projections'!O86</f>
        <v>0</v>
      </c>
      <c r="X37" s="68">
        <f>N37*(1+'2.Input-Scenarios &amp; Projections'!W34)+'2.Input-Scenarios &amp; Projections'!P86</f>
        <v>0</v>
      </c>
      <c r="Y37" s="68">
        <f>O37*(1+'2.Input-Scenarios &amp; Projections'!X34)+'2.Input-Scenarios &amp; Projections'!Q86</f>
        <v>0</v>
      </c>
      <c r="Z37" s="68">
        <f>P37*(1+'2.Input-Scenarios &amp; Projections'!Y34)+'2.Input-Scenarios &amp; Projections'!R86</f>
        <v>0</v>
      </c>
      <c r="AA37" s="68">
        <f>Q37*(1+'2.Input-Scenarios &amp; Projections'!Z34)+'2.Input-Scenarios &amp; Projections'!S86</f>
        <v>0</v>
      </c>
      <c r="AB37" s="68">
        <f>R37*(1+'2.Input-Scenarios &amp; Projections'!AA34)+'2.Input-Scenarios &amp; Projections'!T86</f>
        <v>0</v>
      </c>
      <c r="AC37" s="68">
        <f>S37*(1+'2.Input-Scenarios &amp; Projections'!AB34)+'2.Input-Scenarios &amp; Projections'!U86</f>
        <v>0</v>
      </c>
      <c r="AD37" s="68">
        <f>T37*(1+'2.Input-Scenarios &amp; Projections'!AC34)+'2.Input-Scenarios &amp; Projections'!V86</f>
        <v>0</v>
      </c>
      <c r="AE37" s="68">
        <f>U37*(1+'2.Input-Scenarios &amp; Projections'!AD34)+'2.Input-Scenarios &amp; Projections'!W86</f>
        <v>0</v>
      </c>
      <c r="AF37" s="69">
        <f>SUM(W37:AE37)</f>
        <v>0</v>
      </c>
      <c r="AG37" s="70">
        <f>W37*(1+'2.Input-Scenarios &amp; Projections'!AE34)+'2.Input-Scenarios &amp; Projections'!O98</f>
        <v>0</v>
      </c>
      <c r="AH37" s="70">
        <f>X37*(1+'2.Input-Scenarios &amp; Projections'!AF34)+'2.Input-Scenarios &amp; Projections'!P98</f>
        <v>0</v>
      </c>
      <c r="AI37" s="70">
        <f>Y37*(1+'2.Input-Scenarios &amp; Projections'!AG34)+'2.Input-Scenarios &amp; Projections'!Q98</f>
        <v>0</v>
      </c>
      <c r="AJ37" s="70">
        <f>Z37*(1+'2.Input-Scenarios &amp; Projections'!AH34)+'2.Input-Scenarios &amp; Projections'!R98</f>
        <v>0</v>
      </c>
      <c r="AK37" s="70">
        <f>AA37*(1+'2.Input-Scenarios &amp; Projections'!AI34)+'2.Input-Scenarios &amp; Projections'!S98</f>
        <v>0</v>
      </c>
      <c r="AL37" s="70">
        <f>AB37*(1+'2.Input-Scenarios &amp; Projections'!AJ34)+'2.Input-Scenarios &amp; Projections'!T98</f>
        <v>0</v>
      </c>
      <c r="AM37" s="70">
        <f>AC37*(1+'2.Input-Scenarios &amp; Projections'!AK34)+'2.Input-Scenarios &amp; Projections'!U98</f>
        <v>0</v>
      </c>
      <c r="AN37" s="70">
        <f>AD37*(1+'2.Input-Scenarios &amp; Projections'!AL34)+'2.Input-Scenarios &amp; Projections'!V98</f>
        <v>0</v>
      </c>
      <c r="AO37" s="70">
        <f>AE37*(1+'2.Input-Scenarios &amp; Projections'!AM34)+'2.Input-Scenarios &amp; Projections'!W98</f>
        <v>0</v>
      </c>
      <c r="AP37" s="349">
        <f>SUM(AG37:AO37)</f>
        <v>0</v>
      </c>
      <c r="AQ37" s="68">
        <f>AG37*(1+'2.Input-Scenarios &amp; Projections'!AN34)+'2.Input-Scenarios &amp; Projections'!O110</f>
        <v>0</v>
      </c>
      <c r="AR37" s="68">
        <f>AH37*(1+'2.Input-Scenarios &amp; Projections'!AO34)+'2.Input-Scenarios &amp; Projections'!P110</f>
        <v>0</v>
      </c>
      <c r="AS37" s="68">
        <f>AI37*(1+'2.Input-Scenarios &amp; Projections'!AP34)+'2.Input-Scenarios &amp; Projections'!Q110</f>
        <v>0</v>
      </c>
      <c r="AT37" s="68">
        <f>AJ37*(1+'2.Input-Scenarios &amp; Projections'!AQ34)+'2.Input-Scenarios &amp; Projections'!R110</f>
        <v>0</v>
      </c>
      <c r="AU37" s="68">
        <f>AK37*(1+'2.Input-Scenarios &amp; Projections'!AR34)+'2.Input-Scenarios &amp; Projections'!S110</f>
        <v>0</v>
      </c>
      <c r="AV37" s="68">
        <f>AL37*(1+'2.Input-Scenarios &amp; Projections'!AS34)+'2.Input-Scenarios &amp; Projections'!T110</f>
        <v>0</v>
      </c>
      <c r="AW37" s="68">
        <f>AM37*(1+'2.Input-Scenarios &amp; Projections'!AT34)+'2.Input-Scenarios &amp; Projections'!U110</f>
        <v>0</v>
      </c>
      <c r="AX37" s="68">
        <f>AN37*(1+'2.Input-Scenarios &amp; Projections'!AU34)+'2.Input-Scenarios &amp; Projections'!V110</f>
        <v>0</v>
      </c>
      <c r="AY37" s="68">
        <f>AO37*(1+'2.Input-Scenarios &amp; Projections'!AV34)</f>
        <v>0</v>
      </c>
      <c r="AZ37" s="351">
        <f>SUM(AQ37:AY37)</f>
        <v>0</v>
      </c>
      <c r="BA37" s="365"/>
      <c r="BB37" s="354">
        <f>SUM(L37,V37,AF37,AP37,AZ37)</f>
        <v>0</v>
      </c>
      <c r="BC37" s="286"/>
    </row>
    <row r="38" spans="1:66" x14ac:dyDescent="0.2">
      <c r="A38" s="7" t="s">
        <v>13</v>
      </c>
      <c r="B38" s="60">
        <f>'2.Input-Scenarios &amp; Projections'!$C$35</f>
        <v>0</v>
      </c>
      <c r="C38" s="68">
        <f>(1+'2.Input-Scenarios &amp; Projections'!D$35)*'3.Input- Contraceptive forecast'!$H$12+'2.Input-Scenarios &amp; Projections'!O62</f>
        <v>0</v>
      </c>
      <c r="D38" s="68">
        <f>(1+'2.Input-Scenarios &amp; Projections'!E$35)*'3.Input- Contraceptive forecast'!$H$13+'2.Input-Scenarios &amp; Projections'!P62</f>
        <v>0</v>
      </c>
      <c r="E38" s="68">
        <f>(1+'2.Input-Scenarios &amp; Projections'!F$35)*'3.Input- Contraceptive forecast'!$H$14+'2.Input-Scenarios &amp; Projections'!Q62</f>
        <v>0</v>
      </c>
      <c r="F38" s="68">
        <f>(1+'2.Input-Scenarios &amp; Projections'!G$35)*'3.Input- Contraceptive forecast'!$H$15+'2.Input-Scenarios &amp; Projections'!R62</f>
        <v>0</v>
      </c>
      <c r="G38" s="68">
        <f>(1+'2.Input-Scenarios &amp; Projections'!H$35)*'3.Input- Contraceptive forecast'!$H$16+'2.Input-Scenarios &amp; Projections'!S62</f>
        <v>0</v>
      </c>
      <c r="H38" s="68">
        <f>(1+'2.Input-Scenarios &amp; Projections'!I$35)*'3.Input- Contraceptive forecast'!$H$17+'2.Input-Scenarios &amp; Projections'!T62</f>
        <v>0</v>
      </c>
      <c r="I38" s="596">
        <f>(1+'2.Input-Scenarios &amp; Projections'!J$35)*'3.Input- Contraceptive forecast'!$H$18+'2.Input-Scenarios &amp; Projections'!U62</f>
        <v>0</v>
      </c>
      <c r="J38" s="69">
        <f>(1+'2.Input-Scenarios &amp; Projections'!K$35)*'3.Input- Contraceptive forecast'!$H$19+'2.Input-Scenarios &amp; Projections'!V62</f>
        <v>0</v>
      </c>
      <c r="K38" s="68">
        <f>(1+'2.Input-Scenarios &amp; Projections'!L$35)*'3.Input- Contraceptive forecast'!$H$20+'2.Input-Scenarios &amp; Projections'!W62</f>
        <v>0</v>
      </c>
      <c r="L38" s="69">
        <f>SUM(C38:K38)</f>
        <v>0</v>
      </c>
      <c r="M38" s="70">
        <f>C38*(1+'2.Input-Scenarios &amp; Projections'!M35)+'2.Input-Scenarios &amp; Projections'!O74</f>
        <v>0</v>
      </c>
      <c r="N38" s="70">
        <f>D38*(1+'2.Input-Scenarios &amp; Projections'!N35)+'2.Input-Scenarios &amp; Projections'!P74</f>
        <v>0</v>
      </c>
      <c r="O38" s="70">
        <f>E38*(1+'2.Input-Scenarios &amp; Projections'!O35)+'2.Input-Scenarios &amp; Projections'!Q74</f>
        <v>0</v>
      </c>
      <c r="P38" s="70">
        <f>F38*(1+'2.Input-Scenarios &amp; Projections'!P35)+'2.Input-Scenarios &amp; Projections'!R74</f>
        <v>0</v>
      </c>
      <c r="Q38" s="70">
        <f>G38*(1+'2.Input-Scenarios &amp; Projections'!Q35)+'2.Input-Scenarios &amp; Projections'!S74</f>
        <v>0</v>
      </c>
      <c r="R38" s="70">
        <f>H38*(1+'2.Input-Scenarios &amp; Projections'!R35)+'2.Input-Scenarios &amp; Projections'!T74</f>
        <v>0</v>
      </c>
      <c r="S38" s="70">
        <f>I38*(1+'2.Input-Scenarios &amp; Projections'!S35)+'2.Input-Scenarios &amp; Projections'!U74</f>
        <v>0</v>
      </c>
      <c r="T38" s="70">
        <f>J38*(1+'2.Input-Scenarios &amp; Projections'!T35)+'2.Input-Scenarios &amp; Projections'!V74</f>
        <v>0</v>
      </c>
      <c r="U38" s="70">
        <f>K38*(1+'2.Input-Scenarios &amp; Projections'!U35)+'2.Input-Scenarios &amp; Projections'!W74</f>
        <v>0</v>
      </c>
      <c r="V38" s="349">
        <f>SUM(M38:U38)</f>
        <v>0</v>
      </c>
      <c r="W38" s="68">
        <f>M38*(1+'2.Input-Scenarios &amp; Projections'!V35)+'2.Input-Scenarios &amp; Projections'!O86</f>
        <v>0</v>
      </c>
      <c r="X38" s="68">
        <f>N38*(1+'2.Input-Scenarios &amp; Projections'!W35)+'2.Input-Scenarios &amp; Projections'!P86</f>
        <v>0</v>
      </c>
      <c r="Y38" s="68">
        <f>O38*(1+'2.Input-Scenarios &amp; Projections'!X35)+'2.Input-Scenarios &amp; Projections'!Q86</f>
        <v>0</v>
      </c>
      <c r="Z38" s="68">
        <f>P38*(1+'2.Input-Scenarios &amp; Projections'!Y35)+'2.Input-Scenarios &amp; Projections'!R86</f>
        <v>0</v>
      </c>
      <c r="AA38" s="68">
        <f>Q38*(1+'2.Input-Scenarios &amp; Projections'!Z35)+'2.Input-Scenarios &amp; Projections'!S86</f>
        <v>0</v>
      </c>
      <c r="AB38" s="68">
        <f>R38*(1+'2.Input-Scenarios &amp; Projections'!AA35)+'2.Input-Scenarios &amp; Projections'!T86</f>
        <v>0</v>
      </c>
      <c r="AC38" s="68">
        <f>S38*(1+'2.Input-Scenarios &amp; Projections'!AB35)+'2.Input-Scenarios &amp; Projections'!U86</f>
        <v>0</v>
      </c>
      <c r="AD38" s="68">
        <f>T38*(1+'2.Input-Scenarios &amp; Projections'!AC35)+'2.Input-Scenarios &amp; Projections'!V86</f>
        <v>0</v>
      </c>
      <c r="AE38" s="68">
        <f>U38*(1+'2.Input-Scenarios &amp; Projections'!AD35)+'2.Input-Scenarios &amp; Projections'!W86</f>
        <v>0</v>
      </c>
      <c r="AF38" s="69">
        <f>SUM(W38:AE38)</f>
        <v>0</v>
      </c>
      <c r="AG38" s="70">
        <f>W38*(1+'2.Input-Scenarios &amp; Projections'!AE35)+'2.Input-Scenarios &amp; Projections'!O98</f>
        <v>0</v>
      </c>
      <c r="AH38" s="70">
        <f>X38*(1+'2.Input-Scenarios &amp; Projections'!AF35)+'2.Input-Scenarios &amp; Projections'!P98</f>
        <v>0</v>
      </c>
      <c r="AI38" s="70">
        <f>Y38*(1+'2.Input-Scenarios &amp; Projections'!AG35)+'2.Input-Scenarios &amp; Projections'!Q98</f>
        <v>0</v>
      </c>
      <c r="AJ38" s="70">
        <f>Z38*(1+'2.Input-Scenarios &amp; Projections'!AH35)+'2.Input-Scenarios &amp; Projections'!R98</f>
        <v>0</v>
      </c>
      <c r="AK38" s="70">
        <f>AA38*(1+'2.Input-Scenarios &amp; Projections'!AI35)+'2.Input-Scenarios &amp; Projections'!S98</f>
        <v>0</v>
      </c>
      <c r="AL38" s="70">
        <f>AB38*(1+'2.Input-Scenarios &amp; Projections'!AJ35)+'2.Input-Scenarios &amp; Projections'!T98</f>
        <v>0</v>
      </c>
      <c r="AM38" s="70">
        <f>AC38*(1+'2.Input-Scenarios &amp; Projections'!AK35)+'2.Input-Scenarios &amp; Projections'!U98</f>
        <v>0</v>
      </c>
      <c r="AN38" s="70">
        <f>AD38*(1+'2.Input-Scenarios &amp; Projections'!AL35)+'2.Input-Scenarios &amp; Projections'!V98</f>
        <v>0</v>
      </c>
      <c r="AO38" s="70">
        <f>AE38*(1+'2.Input-Scenarios &amp; Projections'!AM35)+'2.Input-Scenarios &amp; Projections'!W98</f>
        <v>0</v>
      </c>
      <c r="AP38" s="349">
        <f>SUM(AG38:AO38)</f>
        <v>0</v>
      </c>
      <c r="AQ38" s="68">
        <f>AG38*(1+'2.Input-Scenarios &amp; Projections'!AN35)+'2.Input-Scenarios &amp; Projections'!O110</f>
        <v>0</v>
      </c>
      <c r="AR38" s="68">
        <f>AH38*(1+'2.Input-Scenarios &amp; Projections'!AO35)+'2.Input-Scenarios &amp; Projections'!P110</f>
        <v>0</v>
      </c>
      <c r="AS38" s="68">
        <f>AI38*(1+'2.Input-Scenarios &amp; Projections'!AP35)+'2.Input-Scenarios &amp; Projections'!Q110</f>
        <v>0</v>
      </c>
      <c r="AT38" s="68">
        <f>AJ38*(1+'2.Input-Scenarios &amp; Projections'!AQ35)+'2.Input-Scenarios &amp; Projections'!R110</f>
        <v>0</v>
      </c>
      <c r="AU38" s="68">
        <f>AK38*(1+'2.Input-Scenarios &amp; Projections'!AR35)+'2.Input-Scenarios &amp; Projections'!S110</f>
        <v>0</v>
      </c>
      <c r="AV38" s="68">
        <f>AL38*(1+'2.Input-Scenarios &amp; Projections'!AS35)+'2.Input-Scenarios &amp; Projections'!T110</f>
        <v>0</v>
      </c>
      <c r="AW38" s="68">
        <f>AM38*(1+'2.Input-Scenarios &amp; Projections'!AT35)+'2.Input-Scenarios &amp; Projections'!U110</f>
        <v>0</v>
      </c>
      <c r="AX38" s="68">
        <f>AN38*(1+'2.Input-Scenarios &amp; Projections'!AU35)+'2.Input-Scenarios &amp; Projections'!V110</f>
        <v>0</v>
      </c>
      <c r="AY38" s="68">
        <f>AO38*(1+'2.Input-Scenarios &amp; Projections'!AV35)</f>
        <v>0</v>
      </c>
      <c r="AZ38" s="351">
        <f>SUM(AQ38:AY38)</f>
        <v>0</v>
      </c>
      <c r="BA38" s="365"/>
      <c r="BB38" s="354">
        <f>SUM(L38,V38,AF38,AP38,AZ38)</f>
        <v>0</v>
      </c>
      <c r="BC38" s="286"/>
    </row>
    <row r="39" spans="1:66" x14ac:dyDescent="0.2">
      <c r="A39" s="7" t="s">
        <v>14</v>
      </c>
      <c r="B39" s="60">
        <f>'2.Input-Scenarios &amp; Projections'!$C$36</f>
        <v>0</v>
      </c>
      <c r="C39" s="68">
        <f>(1+'2.Input-Scenarios &amp; Projections'!D$36)*'3.Input- Contraceptive forecast'!$H$12+'2.Input-Scenarios &amp; Projections'!O62</f>
        <v>0</v>
      </c>
      <c r="D39" s="68">
        <f>(1+'2.Input-Scenarios &amp; Projections'!E$36)*'3.Input- Contraceptive forecast'!$H$13+'2.Input-Scenarios &amp; Projections'!P62</f>
        <v>0</v>
      </c>
      <c r="E39" s="68">
        <f>(1+'2.Input-Scenarios &amp; Projections'!F$36)*'3.Input- Contraceptive forecast'!$H$14+'2.Input-Scenarios &amp; Projections'!Q62</f>
        <v>0</v>
      </c>
      <c r="F39" s="68">
        <f>(1+'2.Input-Scenarios &amp; Projections'!G$36)*'3.Input- Contraceptive forecast'!$H$15+'2.Input-Scenarios &amp; Projections'!R62</f>
        <v>0</v>
      </c>
      <c r="G39" s="68">
        <f>(1+'2.Input-Scenarios &amp; Projections'!H$36)*'3.Input- Contraceptive forecast'!$H$16+'2.Input-Scenarios &amp; Projections'!S62</f>
        <v>0</v>
      </c>
      <c r="H39" s="68">
        <f>(1+'2.Input-Scenarios &amp; Projections'!I$36)*'3.Input- Contraceptive forecast'!$H$17+'2.Input-Scenarios &amp; Projections'!T62</f>
        <v>0</v>
      </c>
      <c r="I39" s="596">
        <f>(1+'2.Input-Scenarios &amp; Projections'!J$36)*'3.Input- Contraceptive forecast'!$H$18+'2.Input-Scenarios &amp; Projections'!U62</f>
        <v>0</v>
      </c>
      <c r="J39" s="69">
        <f>(1+'2.Input-Scenarios &amp; Projections'!K$36)*'3.Input- Contraceptive forecast'!$H$19+'2.Input-Scenarios &amp; Projections'!V62</f>
        <v>0</v>
      </c>
      <c r="K39" s="68">
        <f>(1+'2.Input-Scenarios &amp; Projections'!L$36)*'3.Input- Contraceptive forecast'!$H$20+'2.Input-Scenarios &amp; Projections'!W62</f>
        <v>0</v>
      </c>
      <c r="L39" s="69">
        <f>SUM(C39:K39)</f>
        <v>0</v>
      </c>
      <c r="M39" s="70">
        <f>C39*(1+'2.Input-Scenarios &amp; Projections'!M36)+'2.Input-Scenarios &amp; Projections'!O74</f>
        <v>0</v>
      </c>
      <c r="N39" s="70">
        <f>D39*(1+'2.Input-Scenarios &amp; Projections'!N36)+'2.Input-Scenarios &amp; Projections'!P74</f>
        <v>0</v>
      </c>
      <c r="O39" s="70">
        <f>E39*(1+'2.Input-Scenarios &amp; Projections'!O36)+'2.Input-Scenarios &amp; Projections'!Q74</f>
        <v>0</v>
      </c>
      <c r="P39" s="70">
        <f>F39*(1+'2.Input-Scenarios &amp; Projections'!P36)+'2.Input-Scenarios &amp; Projections'!R74</f>
        <v>0</v>
      </c>
      <c r="Q39" s="70">
        <f>G39*(1+'2.Input-Scenarios &amp; Projections'!Q36)+'2.Input-Scenarios &amp; Projections'!S74</f>
        <v>0</v>
      </c>
      <c r="R39" s="70">
        <f>H39*(1+'2.Input-Scenarios &amp; Projections'!R36)+'2.Input-Scenarios &amp; Projections'!T74</f>
        <v>0</v>
      </c>
      <c r="S39" s="70">
        <f>I39*(1+'2.Input-Scenarios &amp; Projections'!S36)+'2.Input-Scenarios &amp; Projections'!U74</f>
        <v>0</v>
      </c>
      <c r="T39" s="70">
        <f>J39*(1+'2.Input-Scenarios &amp; Projections'!T36)+'2.Input-Scenarios &amp; Projections'!V74</f>
        <v>0</v>
      </c>
      <c r="U39" s="70">
        <f>K39*(1+'2.Input-Scenarios &amp; Projections'!U36)+'2.Input-Scenarios &amp; Projections'!W74</f>
        <v>0</v>
      </c>
      <c r="V39" s="349">
        <f>SUM(M39:U39)</f>
        <v>0</v>
      </c>
      <c r="W39" s="68">
        <f>M39*(1+'2.Input-Scenarios &amp; Projections'!V36)+'2.Input-Scenarios &amp; Projections'!O86</f>
        <v>0</v>
      </c>
      <c r="X39" s="68">
        <f>N39*(1+'2.Input-Scenarios &amp; Projections'!W36)+'2.Input-Scenarios &amp; Projections'!P86</f>
        <v>0</v>
      </c>
      <c r="Y39" s="68">
        <f>O39*(1+'2.Input-Scenarios &amp; Projections'!X36)+'2.Input-Scenarios &amp; Projections'!Q86</f>
        <v>0</v>
      </c>
      <c r="Z39" s="68">
        <f>P39*(1+'2.Input-Scenarios &amp; Projections'!Y36)+'2.Input-Scenarios &amp; Projections'!R86</f>
        <v>0</v>
      </c>
      <c r="AA39" s="68">
        <f>Q39*(1+'2.Input-Scenarios &amp; Projections'!Z36)+'2.Input-Scenarios &amp; Projections'!S86</f>
        <v>0</v>
      </c>
      <c r="AB39" s="68">
        <f>R39*(1+'2.Input-Scenarios &amp; Projections'!AA36)+'2.Input-Scenarios &amp; Projections'!T86</f>
        <v>0</v>
      </c>
      <c r="AC39" s="68">
        <f>S39*(1+'2.Input-Scenarios &amp; Projections'!AB36)+'2.Input-Scenarios &amp; Projections'!U86</f>
        <v>0</v>
      </c>
      <c r="AD39" s="68">
        <f>T39*(1+'2.Input-Scenarios &amp; Projections'!AC36)+'2.Input-Scenarios &amp; Projections'!V86</f>
        <v>0</v>
      </c>
      <c r="AE39" s="68">
        <f>U39*(1+'2.Input-Scenarios &amp; Projections'!AD36)+'2.Input-Scenarios &amp; Projections'!W86</f>
        <v>0</v>
      </c>
      <c r="AF39" s="69">
        <f>SUM(W39:AE39)</f>
        <v>0</v>
      </c>
      <c r="AG39" s="70">
        <f>W39*(1+'2.Input-Scenarios &amp; Projections'!AE36)+'2.Input-Scenarios &amp; Projections'!O98</f>
        <v>0</v>
      </c>
      <c r="AH39" s="70">
        <f>X39*(1+'2.Input-Scenarios &amp; Projections'!AF36)+'2.Input-Scenarios &amp; Projections'!P98</f>
        <v>0</v>
      </c>
      <c r="AI39" s="70">
        <f>Y39*(1+'2.Input-Scenarios &amp; Projections'!AG36)+'2.Input-Scenarios &amp; Projections'!Q98</f>
        <v>0</v>
      </c>
      <c r="AJ39" s="70">
        <f>Z39*(1+'2.Input-Scenarios &amp; Projections'!AH36)+'2.Input-Scenarios &amp; Projections'!R98</f>
        <v>0</v>
      </c>
      <c r="AK39" s="70">
        <f>AA39*(1+'2.Input-Scenarios &amp; Projections'!AI36)+'2.Input-Scenarios &amp; Projections'!S98</f>
        <v>0</v>
      </c>
      <c r="AL39" s="70">
        <f>AB39*(1+'2.Input-Scenarios &amp; Projections'!AJ36)+'2.Input-Scenarios &amp; Projections'!T98</f>
        <v>0</v>
      </c>
      <c r="AM39" s="70">
        <f>AC39*(1+'2.Input-Scenarios &amp; Projections'!AK36)+'2.Input-Scenarios &amp; Projections'!U98</f>
        <v>0</v>
      </c>
      <c r="AN39" s="70">
        <f>AD39*(1+'2.Input-Scenarios &amp; Projections'!AL36)+'2.Input-Scenarios &amp; Projections'!V98</f>
        <v>0</v>
      </c>
      <c r="AO39" s="70">
        <f>AE39*(1+'2.Input-Scenarios &amp; Projections'!AM36)+'2.Input-Scenarios &amp; Projections'!W98</f>
        <v>0</v>
      </c>
      <c r="AP39" s="349">
        <f>SUM(AG39:AO39)</f>
        <v>0</v>
      </c>
      <c r="AQ39" s="68">
        <f>AG39*(1+'2.Input-Scenarios &amp; Projections'!AN36)+'2.Input-Scenarios &amp; Projections'!O110</f>
        <v>0</v>
      </c>
      <c r="AR39" s="68">
        <f>AH39*(1+'2.Input-Scenarios &amp; Projections'!AO36)+'2.Input-Scenarios &amp; Projections'!P110</f>
        <v>0</v>
      </c>
      <c r="AS39" s="68">
        <f>AI39*(1+'2.Input-Scenarios &amp; Projections'!AP36)+'2.Input-Scenarios &amp; Projections'!Q110</f>
        <v>0</v>
      </c>
      <c r="AT39" s="68">
        <f>AJ39*(1+'2.Input-Scenarios &amp; Projections'!AQ36)+'2.Input-Scenarios &amp; Projections'!R110</f>
        <v>0</v>
      </c>
      <c r="AU39" s="68">
        <f>AK39*(1+'2.Input-Scenarios &amp; Projections'!AR36)+'2.Input-Scenarios &amp; Projections'!S110</f>
        <v>0</v>
      </c>
      <c r="AV39" s="68">
        <f>AL39*(1+'2.Input-Scenarios &amp; Projections'!AS36)+'2.Input-Scenarios &amp; Projections'!T110</f>
        <v>0</v>
      </c>
      <c r="AW39" s="68">
        <f>AM39*(1+'2.Input-Scenarios &amp; Projections'!AT36)+'2.Input-Scenarios &amp; Projections'!U110</f>
        <v>0</v>
      </c>
      <c r="AX39" s="68">
        <f>AN39*(1+'2.Input-Scenarios &amp; Projections'!AU36)+'2.Input-Scenarios &amp; Projections'!V110</f>
        <v>0</v>
      </c>
      <c r="AY39" s="68">
        <f>AO39*(1+'2.Input-Scenarios &amp; Projections'!AV36)</f>
        <v>0</v>
      </c>
      <c r="AZ39" s="351">
        <f>SUM(AQ39:AY39)</f>
        <v>0</v>
      </c>
      <c r="BA39" s="365"/>
      <c r="BB39" s="354">
        <f>SUM(L39,V39,AF39,AP39,AZ39)</f>
        <v>0</v>
      </c>
      <c r="BC39" s="286">
        <f>SUM(BB37:BB39)</f>
        <v>0</v>
      </c>
    </row>
    <row r="40" spans="1:66" s="53" customFormat="1" x14ac:dyDescent="0.2">
      <c r="B40" s="54"/>
      <c r="C40" s="54"/>
      <c r="D40" s="54"/>
      <c r="E40" s="57"/>
      <c r="F40" s="57"/>
      <c r="G40" s="57"/>
      <c r="H40" s="57"/>
      <c r="I40" s="601"/>
      <c r="J40" s="57"/>
      <c r="K40" s="57"/>
      <c r="L40" s="57"/>
      <c r="M40" s="57"/>
      <c r="N40" s="57"/>
      <c r="O40" s="57"/>
      <c r="P40" s="57"/>
      <c r="Q40" s="57"/>
      <c r="R40" s="57"/>
      <c r="S40" s="57"/>
      <c r="T40" s="57"/>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358"/>
      <c r="AS40" s="58"/>
      <c r="AT40" s="58"/>
      <c r="AU40" s="58"/>
      <c r="AV40" s="58"/>
    </row>
    <row r="41" spans="1:66" s="8" customFormat="1" ht="12.75" customHeight="1" x14ac:dyDescent="0.2">
      <c r="A41" s="339"/>
      <c r="B41" s="359"/>
      <c r="C41" s="1227">
        <f>'1. Input - Background info'!$B$7</f>
        <v>0</v>
      </c>
      <c r="D41" s="1228"/>
      <c r="E41" s="1228"/>
      <c r="F41" s="1228"/>
      <c r="G41" s="1228"/>
      <c r="H41" s="1228"/>
      <c r="I41" s="1228"/>
      <c r="J41" s="1228"/>
      <c r="K41" s="1228"/>
      <c r="L41" s="1228"/>
      <c r="M41" s="1226">
        <f>C41+1</f>
        <v>1</v>
      </c>
      <c r="N41" s="1226"/>
      <c r="O41" s="1226"/>
      <c r="P41" s="1226"/>
      <c r="Q41" s="1226"/>
      <c r="R41" s="1226"/>
      <c r="S41" s="1226"/>
      <c r="T41" s="1226"/>
      <c r="U41" s="1226"/>
      <c r="V41" s="1226"/>
      <c r="W41" s="1228">
        <f>M41+1</f>
        <v>2</v>
      </c>
      <c r="X41" s="1228"/>
      <c r="Y41" s="1228"/>
      <c r="Z41" s="1228"/>
      <c r="AA41" s="1228"/>
      <c r="AB41" s="1228"/>
      <c r="AC41" s="1228"/>
      <c r="AD41" s="1228"/>
      <c r="AE41" s="1228"/>
      <c r="AF41" s="1228"/>
      <c r="AG41" s="1229">
        <f>W41+1</f>
        <v>3</v>
      </c>
      <c r="AH41" s="1229"/>
      <c r="AI41" s="1229"/>
      <c r="AJ41" s="1229"/>
      <c r="AK41" s="1229"/>
      <c r="AL41" s="1229"/>
      <c r="AM41" s="1229"/>
      <c r="AN41" s="1229"/>
      <c r="AO41" s="1229"/>
      <c r="AP41" s="1229"/>
      <c r="AQ41" s="1230">
        <f>AG41+1</f>
        <v>4</v>
      </c>
      <c r="AR41" s="1230"/>
      <c r="AS41" s="1230"/>
      <c r="AT41" s="1230"/>
      <c r="AU41" s="1230"/>
      <c r="AV41" s="1230"/>
      <c r="AW41" s="1230"/>
      <c r="AX41" s="1230"/>
      <c r="AY41" s="1230"/>
      <c r="AZ41" s="1230"/>
      <c r="BB41" s="352" t="s">
        <v>124</v>
      </c>
      <c r="BC41" s="334"/>
      <c r="BD41" s="334"/>
      <c r="BE41" s="334"/>
      <c r="BF41" s="334"/>
      <c r="BG41" s="334"/>
      <c r="BH41" s="334"/>
      <c r="BI41" s="334"/>
      <c r="BJ41" s="335"/>
      <c r="BK41" s="52"/>
      <c r="BL41" s="52"/>
      <c r="BM41" s="52"/>
      <c r="BN41" s="52"/>
    </row>
    <row r="42" spans="1:66" s="9" customFormat="1" ht="57" customHeight="1" x14ac:dyDescent="0.2">
      <c r="A42" s="61">
        <f>'3.Input- Contraceptive forecast'!I11</f>
        <v>0</v>
      </c>
      <c r="B42" s="59"/>
      <c r="C42" s="63" t="str">
        <f t="shared" ref="C42:J42" si="39">C30</f>
        <v>Pills</v>
      </c>
      <c r="D42" s="16" t="str">
        <f t="shared" si="39"/>
        <v>Injectables</v>
      </c>
      <c r="E42" s="16" t="str">
        <f t="shared" si="39"/>
        <v>Condoms (male)</v>
      </c>
      <c r="F42" s="16" t="str">
        <f t="shared" si="39"/>
        <v>Condoms (female)</v>
      </c>
      <c r="G42" s="16" t="str">
        <f t="shared" si="39"/>
        <v>Implants</v>
      </c>
      <c r="H42" s="16" t="str">
        <f t="shared" si="39"/>
        <v>IUD</v>
      </c>
      <c r="I42" s="16" t="str">
        <f t="shared" si="39"/>
        <v>Emergency Contraceptives</v>
      </c>
      <c r="J42" s="16">
        <f t="shared" si="39"/>
        <v>0</v>
      </c>
      <c r="K42" s="16">
        <f>K30</f>
        <v>0</v>
      </c>
      <c r="L42" s="16" t="s">
        <v>24</v>
      </c>
      <c r="M42" s="62" t="str">
        <f t="shared" ref="M42:T42" si="40">M30</f>
        <v>Pills</v>
      </c>
      <c r="N42" s="17" t="str">
        <f t="shared" si="40"/>
        <v>Injectables</v>
      </c>
      <c r="O42" s="17" t="str">
        <f t="shared" si="40"/>
        <v>Condoms (male)</v>
      </c>
      <c r="P42" s="17" t="str">
        <f t="shared" si="40"/>
        <v>Condoms (female)</v>
      </c>
      <c r="Q42" s="17" t="str">
        <f t="shared" si="40"/>
        <v>Implants</v>
      </c>
      <c r="R42" s="17" t="str">
        <f t="shared" si="40"/>
        <v>IUD</v>
      </c>
      <c r="S42" s="17" t="str">
        <f t="shared" si="40"/>
        <v>Emergency Contraceptives</v>
      </c>
      <c r="T42" s="17">
        <f t="shared" si="40"/>
        <v>0</v>
      </c>
      <c r="U42" s="17">
        <f>U30</f>
        <v>0</v>
      </c>
      <c r="V42" s="17" t="s">
        <v>24</v>
      </c>
      <c r="W42" s="63" t="str">
        <f t="shared" ref="W42:AD42" si="41">W30</f>
        <v>Pills</v>
      </c>
      <c r="X42" s="16" t="str">
        <f t="shared" si="41"/>
        <v>Injectables</v>
      </c>
      <c r="Y42" s="16" t="str">
        <f t="shared" si="41"/>
        <v>Condoms (male)</v>
      </c>
      <c r="Z42" s="16" t="str">
        <f t="shared" si="41"/>
        <v>Condoms (female)</v>
      </c>
      <c r="AA42" s="16" t="str">
        <f t="shared" si="41"/>
        <v>Implants</v>
      </c>
      <c r="AB42" s="16" t="str">
        <f t="shared" si="41"/>
        <v>IUD</v>
      </c>
      <c r="AC42" s="16" t="str">
        <f t="shared" si="41"/>
        <v>Emergency Contraceptives</v>
      </c>
      <c r="AD42" s="16">
        <f t="shared" si="41"/>
        <v>0</v>
      </c>
      <c r="AE42" s="16">
        <f>AE30</f>
        <v>0</v>
      </c>
      <c r="AF42" s="16" t="s">
        <v>24</v>
      </c>
      <c r="AG42" s="62" t="str">
        <f t="shared" ref="AG42:AL42" si="42">AG30</f>
        <v>Pills</v>
      </c>
      <c r="AH42" s="17" t="str">
        <f t="shared" si="42"/>
        <v>Injectables</v>
      </c>
      <c r="AI42" s="17" t="str">
        <f t="shared" si="42"/>
        <v>Condoms (male)</v>
      </c>
      <c r="AJ42" s="17" t="str">
        <f t="shared" si="42"/>
        <v>Condoms (female)</v>
      </c>
      <c r="AK42" s="17" t="str">
        <f t="shared" si="42"/>
        <v>Implants</v>
      </c>
      <c r="AL42" s="17" t="str">
        <f t="shared" si="42"/>
        <v>IUD</v>
      </c>
      <c r="AM42" s="17" t="str">
        <f>AM30</f>
        <v>Emergency Contraceptives</v>
      </c>
      <c r="AN42" s="17">
        <f>AN30</f>
        <v>0</v>
      </c>
      <c r="AO42" s="17">
        <f>AO30</f>
        <v>0</v>
      </c>
      <c r="AP42" s="17" t="s">
        <v>24</v>
      </c>
      <c r="AQ42" s="63" t="str">
        <f t="shared" ref="AQ42:AV42" si="43">AQ30</f>
        <v>Pills</v>
      </c>
      <c r="AR42" s="16" t="str">
        <f t="shared" si="43"/>
        <v>Injectables</v>
      </c>
      <c r="AS42" s="16" t="str">
        <f t="shared" si="43"/>
        <v>Condoms (male)</v>
      </c>
      <c r="AT42" s="16" t="str">
        <f t="shared" si="43"/>
        <v>Condoms (female)</v>
      </c>
      <c r="AU42" s="16" t="str">
        <f t="shared" si="43"/>
        <v>Implants</v>
      </c>
      <c r="AV42" s="16" t="str">
        <f t="shared" si="43"/>
        <v>IUD</v>
      </c>
      <c r="AW42" s="16" t="str">
        <f>AW30</f>
        <v>Emergency Contraceptives</v>
      </c>
      <c r="AX42" s="16">
        <f>AX30</f>
        <v>0</v>
      </c>
      <c r="AY42" s="10" t="s">
        <v>31</v>
      </c>
      <c r="AZ42" s="350" t="s">
        <v>24</v>
      </c>
      <c r="BA42" s="364"/>
      <c r="BB42" s="356"/>
    </row>
    <row r="43" spans="1:66" x14ac:dyDescent="0.2">
      <c r="A43" s="7" t="s">
        <v>12</v>
      </c>
      <c r="B43" s="60">
        <f>'2.Input-Scenarios &amp; Projections'!$C$34</f>
        <v>0</v>
      </c>
      <c r="C43" s="68">
        <f>(1+'2.Input-Scenarios &amp; Projections'!D$34)*'3.Input- Contraceptive forecast'!$I$12+'2.Input-Scenarios &amp; Projections'!O63</f>
        <v>0</v>
      </c>
      <c r="D43" s="69">
        <f>(1+'2.Input-Scenarios &amp; Projections'!E$34)*'3.Input- Contraceptive forecast'!$I$13+'2.Input-Scenarios &amp; Projections'!P63</f>
        <v>0</v>
      </c>
      <c r="E43" s="69">
        <f>(1+'2.Input-Scenarios &amp; Projections'!F$34)*'3.Input- Contraceptive forecast'!$I$14+'2.Input-Scenarios &amp; Projections'!Q63</f>
        <v>0</v>
      </c>
      <c r="F43" s="69">
        <f>(1+'2.Input-Scenarios &amp; Projections'!G$34)*'3.Input- Contraceptive forecast'!$I$15+'2.Input-Scenarios &amp; Projections'!R75</f>
        <v>0</v>
      </c>
      <c r="G43" s="69">
        <f>(1+'2.Input-Scenarios &amp; Projections'!H$34)*'3.Input- Contraceptive forecast'!$I$16+'2.Input-Scenarios &amp; Projections'!S63</f>
        <v>0</v>
      </c>
      <c r="H43" s="69">
        <f>(1+'2.Input-Scenarios &amp; Projections'!I$34)*'3.Input- Contraceptive forecast'!$I$17+'2.Input-Scenarios &amp; Projections'!T63</f>
        <v>0</v>
      </c>
      <c r="I43" s="596">
        <f>(1+'2.Input-Scenarios &amp; Projections'!J$34)*'3.Input- Contraceptive forecast'!$I$18+'2.Input-Scenarios &amp; Projections'!U63</f>
        <v>0</v>
      </c>
      <c r="J43" s="69">
        <f>(1+'2.Input-Scenarios &amp; Projections'!K$34)*'3.Input- Contraceptive forecast'!$I$19+'2.Input-Scenarios &amp; Projections'!V63</f>
        <v>0</v>
      </c>
      <c r="K43" s="69">
        <f>(1+'2.Input-Scenarios &amp; Projections'!L$34)*'3.Input- Contraceptive forecast'!$I$20+'2.Input-Scenarios &amp; Projections'!W63</f>
        <v>0</v>
      </c>
      <c r="L43" s="69">
        <f>SUM(C43:K43)</f>
        <v>0</v>
      </c>
      <c r="M43" s="70">
        <f>C43*(1+'2.Input-Scenarios &amp; Projections'!M34)+'2.Input-Scenarios &amp; Projections'!O75</f>
        <v>0</v>
      </c>
      <c r="N43" s="70">
        <f>D43*(1+'2.Input-Scenarios &amp; Projections'!N34)+'2.Input-Scenarios &amp; Projections'!P75</f>
        <v>0</v>
      </c>
      <c r="O43" s="70">
        <f>E43*(1+'2.Input-Scenarios &amp; Projections'!O34)+'2.Input-Scenarios &amp; Projections'!Q75</f>
        <v>0</v>
      </c>
      <c r="P43" s="70">
        <f>F43*(1+'2.Input-Scenarios &amp; Projections'!P34)+'2.Input-Scenarios &amp; Projections'!R75</f>
        <v>0</v>
      </c>
      <c r="Q43" s="70">
        <f>G43*(1+'2.Input-Scenarios &amp; Projections'!Q34)+'2.Input-Scenarios &amp; Projections'!S75</f>
        <v>0</v>
      </c>
      <c r="R43" s="70">
        <f>H43*(1+'2.Input-Scenarios &amp; Projections'!R34)+'2.Input-Scenarios &amp; Projections'!T75</f>
        <v>0</v>
      </c>
      <c r="S43" s="70">
        <f>I43*(1+'2.Input-Scenarios &amp; Projections'!S34)+'2.Input-Scenarios &amp; Projections'!U75</f>
        <v>0</v>
      </c>
      <c r="T43" s="70">
        <f>J43*(1+'2.Input-Scenarios &amp; Projections'!T34)+'2.Input-Scenarios &amp; Projections'!V75</f>
        <v>0</v>
      </c>
      <c r="U43" s="70">
        <f>K43*(1+'2.Input-Scenarios &amp; Projections'!U34)+'2.Input-Scenarios &amp; Projections'!W75</f>
        <v>0</v>
      </c>
      <c r="V43" s="349">
        <f>SUM(M43:U43)</f>
        <v>0</v>
      </c>
      <c r="W43" s="68">
        <f>M43*(1+'2.Input-Scenarios &amp; Projections'!V34)+'2.Input-Scenarios &amp; Projections'!O87</f>
        <v>0</v>
      </c>
      <c r="X43" s="68">
        <f>N43*(1+'2.Input-Scenarios &amp; Projections'!W34)+'2.Input-Scenarios &amp; Projections'!P87</f>
        <v>0</v>
      </c>
      <c r="Y43" s="68">
        <f>O43*(1+'2.Input-Scenarios &amp; Projections'!X34)+'2.Input-Scenarios &amp; Projections'!Q87</f>
        <v>0</v>
      </c>
      <c r="Z43" s="68">
        <f>P43*(1+'2.Input-Scenarios &amp; Projections'!Y34)+'2.Input-Scenarios &amp; Projections'!R87</f>
        <v>0</v>
      </c>
      <c r="AA43" s="68">
        <f>Q43*(1+'2.Input-Scenarios &amp; Projections'!Z34)+'2.Input-Scenarios &amp; Projections'!S87</f>
        <v>0</v>
      </c>
      <c r="AB43" s="68">
        <f>R43*(1+'2.Input-Scenarios &amp; Projections'!AA34)+'2.Input-Scenarios &amp; Projections'!T87</f>
        <v>0</v>
      </c>
      <c r="AC43" s="68">
        <f>S43*(1+'2.Input-Scenarios &amp; Projections'!AB34)+'2.Input-Scenarios &amp; Projections'!U87</f>
        <v>0</v>
      </c>
      <c r="AD43" s="68">
        <f>T43*(1+'2.Input-Scenarios &amp; Projections'!AC34)+'2.Input-Scenarios &amp; Projections'!V87</f>
        <v>0</v>
      </c>
      <c r="AE43" s="68">
        <f>U43*(1+'2.Input-Scenarios &amp; Projections'!AD34)+'2.Input-Scenarios &amp; Projections'!W87</f>
        <v>0</v>
      </c>
      <c r="AF43" s="69">
        <f>SUM(W43:AE43)</f>
        <v>0</v>
      </c>
      <c r="AG43" s="70">
        <f>W43*(1+'2.Input-Scenarios &amp; Projections'!AE34)+'2.Input-Scenarios &amp; Projections'!O99</f>
        <v>0</v>
      </c>
      <c r="AH43" s="70">
        <f>X43*(1+'2.Input-Scenarios &amp; Projections'!AF34)+'2.Input-Scenarios &amp; Projections'!P99</f>
        <v>0</v>
      </c>
      <c r="AI43" s="70">
        <f>Y43*(1+'2.Input-Scenarios &amp; Projections'!AG34)+'2.Input-Scenarios &amp; Projections'!Q99</f>
        <v>0</v>
      </c>
      <c r="AJ43" s="70">
        <f>Z43*(1+'2.Input-Scenarios &amp; Projections'!AH34)+'2.Input-Scenarios &amp; Projections'!R99</f>
        <v>0</v>
      </c>
      <c r="AK43" s="70">
        <f>AA43*(1+'2.Input-Scenarios &amp; Projections'!AI34)+'2.Input-Scenarios &amp; Projections'!S99</f>
        <v>0</v>
      </c>
      <c r="AL43" s="70">
        <f>AB43*(1+'2.Input-Scenarios &amp; Projections'!AJ34)+'2.Input-Scenarios &amp; Projections'!T99</f>
        <v>0</v>
      </c>
      <c r="AM43" s="70">
        <f>AC43*(1+'2.Input-Scenarios &amp; Projections'!AK34)+'2.Input-Scenarios &amp; Projections'!U99</f>
        <v>0</v>
      </c>
      <c r="AN43" s="70">
        <f>AD43*(1+'2.Input-Scenarios &amp; Projections'!AL34)+'2.Input-Scenarios &amp; Projections'!V99</f>
        <v>0</v>
      </c>
      <c r="AO43" s="70">
        <f>AE43*(1+'2.Input-Scenarios &amp; Projections'!AM34)+'2.Input-Scenarios &amp; Projections'!W99</f>
        <v>0</v>
      </c>
      <c r="AP43" s="349">
        <f>SUM(AG43:AO43)</f>
        <v>0</v>
      </c>
      <c r="AQ43" s="68">
        <f>AG43*(1+'2.Input-Scenarios &amp; Projections'!AN34)+'2.Input-Scenarios &amp; Projections'!O111</f>
        <v>0</v>
      </c>
      <c r="AR43" s="68">
        <f>AH43*(1+'2.Input-Scenarios &amp; Projections'!AO34)+'2.Input-Scenarios &amp; Projections'!P111</f>
        <v>0</v>
      </c>
      <c r="AS43" s="68">
        <f>AI43*(1+'2.Input-Scenarios &amp; Projections'!AP34)+'2.Input-Scenarios &amp; Projections'!Q111</f>
        <v>0</v>
      </c>
      <c r="AT43" s="68">
        <f>AJ43*(1+'2.Input-Scenarios &amp; Projections'!AQ34)+'2.Input-Scenarios &amp; Projections'!R111</f>
        <v>0</v>
      </c>
      <c r="AU43" s="68">
        <f>AK43*(1+'2.Input-Scenarios &amp; Projections'!AR34)+'2.Input-Scenarios &amp; Projections'!S111</f>
        <v>0</v>
      </c>
      <c r="AV43" s="68">
        <f>AL43*(1+'2.Input-Scenarios &amp; Projections'!AS34)+'2.Input-Scenarios &amp; Projections'!T111</f>
        <v>0</v>
      </c>
      <c r="AW43" s="68">
        <f>AM43*(1+'2.Input-Scenarios &amp; Projections'!AT34)+'2.Input-Scenarios &amp; Projections'!U111</f>
        <v>0</v>
      </c>
      <c r="AX43" s="68">
        <f>AN43*(1+'2.Input-Scenarios &amp; Projections'!AU34)+'2.Input-Scenarios &amp; Projections'!V111</f>
        <v>0</v>
      </c>
      <c r="AY43" s="68">
        <f>AO43*(1+'2.Input-Scenarios &amp; Projections'!AV34)+'2.Input-Scenarios &amp; Projections'!W111</f>
        <v>0</v>
      </c>
      <c r="AZ43" s="351">
        <f>SUM(AQ43:AY43)</f>
        <v>0</v>
      </c>
      <c r="BA43" s="365"/>
      <c r="BB43" s="354">
        <f>SUM(L43,V43,AF43,AP43,AZ43)</f>
        <v>0</v>
      </c>
      <c r="BC43" s="286"/>
    </row>
    <row r="44" spans="1:66" x14ac:dyDescent="0.2">
      <c r="A44" s="7" t="s">
        <v>13</v>
      </c>
      <c r="B44" s="60">
        <f>'2.Input-Scenarios &amp; Projections'!$C$35</f>
        <v>0</v>
      </c>
      <c r="C44" s="68">
        <f>(1+'2.Input-Scenarios &amp; Projections'!D$35)*'3.Input- Contraceptive forecast'!$I$12+'2.Input-Scenarios &amp; Projections'!O63</f>
        <v>0</v>
      </c>
      <c r="D44" s="68">
        <f>(1+'2.Input-Scenarios &amp; Projections'!E$35)*'3.Input- Contraceptive forecast'!$I$13+'2.Input-Scenarios &amp; Projections'!P63</f>
        <v>0</v>
      </c>
      <c r="E44" s="68">
        <f>(1+'2.Input-Scenarios &amp; Projections'!F$35)*'3.Input- Contraceptive forecast'!$I$14+'2.Input-Scenarios &amp; Projections'!Q63</f>
        <v>0</v>
      </c>
      <c r="F44" s="68">
        <f>(1+'2.Input-Scenarios &amp; Projections'!G$35)*'3.Input- Contraceptive forecast'!$I$15+'2.Input-Scenarios &amp; Projections'!R75</f>
        <v>0</v>
      </c>
      <c r="G44" s="68">
        <f>(1+'2.Input-Scenarios &amp; Projections'!H$35)*'3.Input- Contraceptive forecast'!$I$16+'2.Input-Scenarios &amp; Projections'!S63</f>
        <v>0</v>
      </c>
      <c r="H44" s="68">
        <f>(1+'2.Input-Scenarios &amp; Projections'!I$35)*'3.Input- Contraceptive forecast'!$I$17+'2.Input-Scenarios &amp; Projections'!T63</f>
        <v>0</v>
      </c>
      <c r="I44" s="596">
        <f>(1+'2.Input-Scenarios &amp; Projections'!J$35)*'3.Input- Contraceptive forecast'!$I$18+'2.Input-Scenarios &amp; Projections'!U63</f>
        <v>0</v>
      </c>
      <c r="J44" s="69">
        <f>(1+'2.Input-Scenarios &amp; Projections'!K$36)*'3.Input- Contraceptive forecast'!$I$19+'2.Input-Scenarios &amp; Projections'!V63</f>
        <v>0</v>
      </c>
      <c r="K44" s="68">
        <f>(1+'2.Input-Scenarios &amp; Projections'!L$35)*'3.Input- Contraceptive forecast'!$I$20+'2.Input-Scenarios &amp; Projections'!W63</f>
        <v>0</v>
      </c>
      <c r="L44" s="69">
        <f>SUM(C44:K44)</f>
        <v>0</v>
      </c>
      <c r="M44" s="70">
        <f>C44*(1+'2.Input-Scenarios &amp; Projections'!M35)+'2.Input-Scenarios &amp; Projections'!O75</f>
        <v>0</v>
      </c>
      <c r="N44" s="70">
        <f>D44*(1+'2.Input-Scenarios &amp; Projections'!N35)+'2.Input-Scenarios &amp; Projections'!P75</f>
        <v>0</v>
      </c>
      <c r="O44" s="70">
        <f>E44*(1+'2.Input-Scenarios &amp; Projections'!O35)+'2.Input-Scenarios &amp; Projections'!Q75</f>
        <v>0</v>
      </c>
      <c r="P44" s="70">
        <f>F44*(1+'2.Input-Scenarios &amp; Projections'!P35)+'2.Input-Scenarios &amp; Projections'!R75</f>
        <v>0</v>
      </c>
      <c r="Q44" s="70">
        <f>G44*(1+'2.Input-Scenarios &amp; Projections'!Q35)+'2.Input-Scenarios &amp; Projections'!S75</f>
        <v>0</v>
      </c>
      <c r="R44" s="70">
        <f>H44*(1+'2.Input-Scenarios &amp; Projections'!R35)+'2.Input-Scenarios &amp; Projections'!T75</f>
        <v>0</v>
      </c>
      <c r="S44" s="70">
        <f>I44*(1+'2.Input-Scenarios &amp; Projections'!S35)+'2.Input-Scenarios &amp; Projections'!U75</f>
        <v>0</v>
      </c>
      <c r="T44" s="70">
        <f>J44*(1+'2.Input-Scenarios &amp; Projections'!T35)+'2.Input-Scenarios &amp; Projections'!V75</f>
        <v>0</v>
      </c>
      <c r="U44" s="70">
        <f>K44*(1+'2.Input-Scenarios &amp; Projections'!U35)+'2.Input-Scenarios &amp; Projections'!W75</f>
        <v>0</v>
      </c>
      <c r="V44" s="349">
        <f>SUM(M44:U44)</f>
        <v>0</v>
      </c>
      <c r="W44" s="68">
        <f>M44*(1+'2.Input-Scenarios &amp; Projections'!V35)+'2.Input-Scenarios &amp; Projections'!O87</f>
        <v>0</v>
      </c>
      <c r="X44" s="68">
        <f>N44*(1+'2.Input-Scenarios &amp; Projections'!W35)+'2.Input-Scenarios &amp; Projections'!P87</f>
        <v>0</v>
      </c>
      <c r="Y44" s="68">
        <f>O44*(1+'2.Input-Scenarios &amp; Projections'!X35)+'2.Input-Scenarios &amp; Projections'!Q87</f>
        <v>0</v>
      </c>
      <c r="Z44" s="68">
        <f>P44*(1+'2.Input-Scenarios &amp; Projections'!Y35)+'2.Input-Scenarios &amp; Projections'!R87</f>
        <v>0</v>
      </c>
      <c r="AA44" s="68">
        <f>Q44*(1+'2.Input-Scenarios &amp; Projections'!Z35)+'2.Input-Scenarios &amp; Projections'!S87</f>
        <v>0</v>
      </c>
      <c r="AB44" s="68">
        <f>R44*(1+'2.Input-Scenarios &amp; Projections'!AA35)+'2.Input-Scenarios &amp; Projections'!T87</f>
        <v>0</v>
      </c>
      <c r="AC44" s="68">
        <f>S44*(1+'2.Input-Scenarios &amp; Projections'!AB35)+'2.Input-Scenarios &amp; Projections'!U87</f>
        <v>0</v>
      </c>
      <c r="AD44" s="68">
        <f>T44*(1+'2.Input-Scenarios &amp; Projections'!AC35)+'2.Input-Scenarios &amp; Projections'!V87</f>
        <v>0</v>
      </c>
      <c r="AE44" s="68">
        <f>U44*(1+'2.Input-Scenarios &amp; Projections'!AD35)+'2.Input-Scenarios &amp; Projections'!W87</f>
        <v>0</v>
      </c>
      <c r="AF44" s="69">
        <f>SUM(W44:AE44)</f>
        <v>0</v>
      </c>
      <c r="AG44" s="70">
        <f>W44*(1+'2.Input-Scenarios &amp; Projections'!AE35)+'2.Input-Scenarios &amp; Projections'!O99</f>
        <v>0</v>
      </c>
      <c r="AH44" s="70">
        <f>X44*(1+'2.Input-Scenarios &amp; Projections'!AF35)+'2.Input-Scenarios &amp; Projections'!P99</f>
        <v>0</v>
      </c>
      <c r="AI44" s="70">
        <f>Y44*(1+'2.Input-Scenarios &amp; Projections'!AG35)+'2.Input-Scenarios &amp; Projections'!Q99</f>
        <v>0</v>
      </c>
      <c r="AJ44" s="70">
        <f>Z44*(1+'2.Input-Scenarios &amp; Projections'!AH35)+'2.Input-Scenarios &amp; Projections'!R99</f>
        <v>0</v>
      </c>
      <c r="AK44" s="70">
        <f>AA44*(1+'2.Input-Scenarios &amp; Projections'!AI35)+'2.Input-Scenarios &amp; Projections'!S99</f>
        <v>0</v>
      </c>
      <c r="AL44" s="70">
        <f>AB44*(1+'2.Input-Scenarios &amp; Projections'!AJ35)+'2.Input-Scenarios &amp; Projections'!T99</f>
        <v>0</v>
      </c>
      <c r="AM44" s="70">
        <f>AC44*(1+'2.Input-Scenarios &amp; Projections'!AK35)+'2.Input-Scenarios &amp; Projections'!U99</f>
        <v>0</v>
      </c>
      <c r="AN44" s="70">
        <f>AD44*(1+'2.Input-Scenarios &amp; Projections'!AL35)+'2.Input-Scenarios &amp; Projections'!V99</f>
        <v>0</v>
      </c>
      <c r="AO44" s="70">
        <f>AE44*(1+'2.Input-Scenarios &amp; Projections'!AM35)+'2.Input-Scenarios &amp; Projections'!W99</f>
        <v>0</v>
      </c>
      <c r="AP44" s="349">
        <f>SUM(AG44:AO44)</f>
        <v>0</v>
      </c>
      <c r="AQ44" s="68">
        <f>AG44*(1+'2.Input-Scenarios &amp; Projections'!AN35)+'2.Input-Scenarios &amp; Projections'!O111</f>
        <v>0</v>
      </c>
      <c r="AR44" s="68">
        <f>AH44*(1+'2.Input-Scenarios &amp; Projections'!AO35)+'2.Input-Scenarios &amp; Projections'!P111</f>
        <v>0</v>
      </c>
      <c r="AS44" s="68">
        <f>AI44*(1+'2.Input-Scenarios &amp; Projections'!AP35)+'2.Input-Scenarios &amp; Projections'!Q111</f>
        <v>0</v>
      </c>
      <c r="AT44" s="68">
        <f>AJ44*(1+'2.Input-Scenarios &amp; Projections'!AQ35)+'2.Input-Scenarios &amp; Projections'!R111</f>
        <v>0</v>
      </c>
      <c r="AU44" s="68">
        <f>AK44*(1+'2.Input-Scenarios &amp; Projections'!AR35)+'2.Input-Scenarios &amp; Projections'!S111</f>
        <v>0</v>
      </c>
      <c r="AV44" s="68">
        <f>AL44*(1+'2.Input-Scenarios &amp; Projections'!AS35)+'2.Input-Scenarios &amp; Projections'!T111</f>
        <v>0</v>
      </c>
      <c r="AW44" s="68">
        <f>AM44*(1+'2.Input-Scenarios &amp; Projections'!AT35)+'2.Input-Scenarios &amp; Projections'!U111</f>
        <v>0</v>
      </c>
      <c r="AX44" s="68">
        <f>AN44*(1+'2.Input-Scenarios &amp; Projections'!AU35)+'2.Input-Scenarios &amp; Projections'!V111</f>
        <v>0</v>
      </c>
      <c r="AY44" s="68">
        <f>AO44*(1+'2.Input-Scenarios &amp; Projections'!AV35)+'2.Input-Scenarios &amp; Projections'!W111</f>
        <v>0</v>
      </c>
      <c r="AZ44" s="351">
        <f>SUM(AQ44:AY44)</f>
        <v>0</v>
      </c>
      <c r="BA44" s="365"/>
      <c r="BB44" s="354">
        <f>SUM(L44,V44,AF44,AP44,AZ44)</f>
        <v>0</v>
      </c>
      <c r="BC44" s="286"/>
    </row>
    <row r="45" spans="1:66" x14ac:dyDescent="0.2">
      <c r="A45" s="7" t="s">
        <v>14</v>
      </c>
      <c r="B45" s="60">
        <f>'2.Input-Scenarios &amp; Projections'!$C$36</f>
        <v>0</v>
      </c>
      <c r="C45" s="68">
        <f>(1+'2.Input-Scenarios &amp; Projections'!D$36)*'3.Input- Contraceptive forecast'!$I$12+'2.Input-Scenarios &amp; Projections'!O63</f>
        <v>0</v>
      </c>
      <c r="D45" s="68">
        <f>(1+'2.Input-Scenarios &amp; Projections'!E$36)*'3.Input- Contraceptive forecast'!$I$13+'2.Input-Scenarios &amp; Projections'!P63</f>
        <v>0</v>
      </c>
      <c r="E45" s="68">
        <f>(1+'2.Input-Scenarios &amp; Projections'!F$36)*'3.Input- Contraceptive forecast'!$I$14+'2.Input-Scenarios &amp; Projections'!Q63</f>
        <v>0</v>
      </c>
      <c r="F45" s="68">
        <f>(1+'2.Input-Scenarios &amp; Projections'!G$36)*'3.Input- Contraceptive forecast'!$I$15+'2.Input-Scenarios &amp; Projections'!R75</f>
        <v>0</v>
      </c>
      <c r="G45" s="68">
        <f>(1+'2.Input-Scenarios &amp; Projections'!H$36)*'3.Input- Contraceptive forecast'!$I$16+'2.Input-Scenarios &amp; Projections'!S63</f>
        <v>0</v>
      </c>
      <c r="H45" s="68">
        <f>(1+'2.Input-Scenarios &amp; Projections'!I$36)*'3.Input- Contraceptive forecast'!$I$17+'2.Input-Scenarios &amp; Projections'!T63</f>
        <v>0</v>
      </c>
      <c r="I45" s="596">
        <f>(1+'2.Input-Scenarios &amp; Projections'!J$36)*'3.Input- Contraceptive forecast'!$I$18+'2.Input-Scenarios &amp; Projections'!U63</f>
        <v>0</v>
      </c>
      <c r="J45" s="69">
        <f>(1+'2.Input-Scenarios &amp; Projections'!K$36)*'3.Input- Contraceptive forecast'!$I$19+'2.Input-Scenarios &amp; Projections'!V63</f>
        <v>0</v>
      </c>
      <c r="K45" s="68">
        <f>(1+'2.Input-Scenarios &amp; Projections'!L$36)*'3.Input- Contraceptive forecast'!$I$20+'2.Input-Scenarios &amp; Projections'!W63</f>
        <v>0</v>
      </c>
      <c r="L45" s="69">
        <f>SUM(C45:K45)</f>
        <v>0</v>
      </c>
      <c r="M45" s="70">
        <f>C45*(1+'2.Input-Scenarios &amp; Projections'!M36)+'2.Input-Scenarios &amp; Projections'!O75</f>
        <v>0</v>
      </c>
      <c r="N45" s="70">
        <f>D45*(1+'2.Input-Scenarios &amp; Projections'!N36)+'2.Input-Scenarios &amp; Projections'!P75</f>
        <v>0</v>
      </c>
      <c r="O45" s="70">
        <f>E45*(1+'2.Input-Scenarios &amp; Projections'!O36)+'2.Input-Scenarios &amp; Projections'!Q75</f>
        <v>0</v>
      </c>
      <c r="P45" s="70">
        <f>F45*(1+'2.Input-Scenarios &amp; Projections'!P36)+'2.Input-Scenarios &amp; Projections'!R75</f>
        <v>0</v>
      </c>
      <c r="Q45" s="70">
        <f>G45*(1+'2.Input-Scenarios &amp; Projections'!Q36)+'2.Input-Scenarios &amp; Projections'!S75</f>
        <v>0</v>
      </c>
      <c r="R45" s="70">
        <f>H45*(1+'2.Input-Scenarios &amp; Projections'!R36)+'2.Input-Scenarios &amp; Projections'!T75</f>
        <v>0</v>
      </c>
      <c r="S45" s="70">
        <f>I45*(1+'2.Input-Scenarios &amp; Projections'!S36)+'2.Input-Scenarios &amp; Projections'!U75</f>
        <v>0</v>
      </c>
      <c r="T45" s="70">
        <f>J45*(1+'2.Input-Scenarios &amp; Projections'!T36)+'2.Input-Scenarios &amp; Projections'!V75</f>
        <v>0</v>
      </c>
      <c r="U45" s="70">
        <f>K45*(1+'2.Input-Scenarios &amp; Projections'!U36)+'2.Input-Scenarios &amp; Projections'!W75</f>
        <v>0</v>
      </c>
      <c r="V45" s="349">
        <f>SUM(M45:U45)</f>
        <v>0</v>
      </c>
      <c r="W45" s="68">
        <f>M45*(1+'2.Input-Scenarios &amp; Projections'!V36)+'2.Input-Scenarios &amp; Projections'!O87</f>
        <v>0</v>
      </c>
      <c r="X45" s="68">
        <f>N45*(1+'2.Input-Scenarios &amp; Projections'!W36)+'2.Input-Scenarios &amp; Projections'!P87</f>
        <v>0</v>
      </c>
      <c r="Y45" s="68">
        <f>O45*(1+'2.Input-Scenarios &amp; Projections'!X36)+'2.Input-Scenarios &amp; Projections'!Q87</f>
        <v>0</v>
      </c>
      <c r="Z45" s="68">
        <f>P45*(1+'2.Input-Scenarios &amp; Projections'!Y36)+'2.Input-Scenarios &amp; Projections'!R87</f>
        <v>0</v>
      </c>
      <c r="AA45" s="68">
        <f>Q45*(1+'2.Input-Scenarios &amp; Projections'!Z36)+'2.Input-Scenarios &amp; Projections'!S87</f>
        <v>0</v>
      </c>
      <c r="AB45" s="68">
        <f>R45*(1+'2.Input-Scenarios &amp; Projections'!AA36)+'2.Input-Scenarios &amp; Projections'!T87</f>
        <v>0</v>
      </c>
      <c r="AC45" s="68">
        <f>S45*(1+'2.Input-Scenarios &amp; Projections'!AB36)+'2.Input-Scenarios &amp; Projections'!U87</f>
        <v>0</v>
      </c>
      <c r="AD45" s="68">
        <f>T45*(1+'2.Input-Scenarios &amp; Projections'!AC36)+'2.Input-Scenarios &amp; Projections'!V87</f>
        <v>0</v>
      </c>
      <c r="AE45" s="68">
        <f>U45*(1+'2.Input-Scenarios &amp; Projections'!AD36)+'2.Input-Scenarios &amp; Projections'!W87</f>
        <v>0</v>
      </c>
      <c r="AF45" s="69">
        <f>SUM(W45:AE45)</f>
        <v>0</v>
      </c>
      <c r="AG45" s="70">
        <f>W45*(1+'2.Input-Scenarios &amp; Projections'!AE36)+'2.Input-Scenarios &amp; Projections'!O99</f>
        <v>0</v>
      </c>
      <c r="AH45" s="70">
        <f>X45*(1+'2.Input-Scenarios &amp; Projections'!AF36)+'2.Input-Scenarios &amp; Projections'!P99</f>
        <v>0</v>
      </c>
      <c r="AI45" s="70">
        <f>Y45*(1+'2.Input-Scenarios &amp; Projections'!AG36)+'2.Input-Scenarios &amp; Projections'!Q99</f>
        <v>0</v>
      </c>
      <c r="AJ45" s="70">
        <f>Z45*(1+'2.Input-Scenarios &amp; Projections'!AH36)+'2.Input-Scenarios &amp; Projections'!R99</f>
        <v>0</v>
      </c>
      <c r="AK45" s="70">
        <f>AA45*(1+'2.Input-Scenarios &amp; Projections'!AI36)+'2.Input-Scenarios &amp; Projections'!S99</f>
        <v>0</v>
      </c>
      <c r="AL45" s="70">
        <f>AB45*(1+'2.Input-Scenarios &amp; Projections'!AJ36)+'2.Input-Scenarios &amp; Projections'!T99</f>
        <v>0</v>
      </c>
      <c r="AM45" s="70">
        <f>AC45*(1+'2.Input-Scenarios &amp; Projections'!AK36)+'2.Input-Scenarios &amp; Projections'!U99</f>
        <v>0</v>
      </c>
      <c r="AN45" s="70">
        <f>AD45*(1+'2.Input-Scenarios &amp; Projections'!AL36)+'2.Input-Scenarios &amp; Projections'!V99</f>
        <v>0</v>
      </c>
      <c r="AO45" s="70">
        <f>AE45*(1+'2.Input-Scenarios &amp; Projections'!AM36)+'2.Input-Scenarios &amp; Projections'!W99</f>
        <v>0</v>
      </c>
      <c r="AP45" s="349">
        <f>SUM(AG45:AO45)</f>
        <v>0</v>
      </c>
      <c r="AQ45" s="68">
        <f>AG45*(1+'2.Input-Scenarios &amp; Projections'!AN36)+'2.Input-Scenarios &amp; Projections'!O111</f>
        <v>0</v>
      </c>
      <c r="AR45" s="68">
        <f>AH45*(1+'2.Input-Scenarios &amp; Projections'!AO36)+'2.Input-Scenarios &amp; Projections'!P111</f>
        <v>0</v>
      </c>
      <c r="AS45" s="68">
        <f>AI45*(1+'2.Input-Scenarios &amp; Projections'!AP36)+'2.Input-Scenarios &amp; Projections'!Q111</f>
        <v>0</v>
      </c>
      <c r="AT45" s="68">
        <f>AJ45*(1+'2.Input-Scenarios &amp; Projections'!AQ36)+'2.Input-Scenarios &amp; Projections'!R111</f>
        <v>0</v>
      </c>
      <c r="AU45" s="68">
        <f>AK45*(1+'2.Input-Scenarios &amp; Projections'!AR36)+'2.Input-Scenarios &amp; Projections'!S111</f>
        <v>0</v>
      </c>
      <c r="AV45" s="68">
        <f>AL45*(1+'2.Input-Scenarios &amp; Projections'!AS36)+'2.Input-Scenarios &amp; Projections'!T111</f>
        <v>0</v>
      </c>
      <c r="AW45" s="68">
        <f>AM45*(1+'2.Input-Scenarios &amp; Projections'!AT36)+'2.Input-Scenarios &amp; Projections'!U111</f>
        <v>0</v>
      </c>
      <c r="AX45" s="68">
        <f>AN45*(1+'2.Input-Scenarios &amp; Projections'!AU36)+'2.Input-Scenarios &amp; Projections'!V111</f>
        <v>0</v>
      </c>
      <c r="AY45" s="68">
        <f>AO45*(1+'2.Input-Scenarios &amp; Projections'!AV36)+'2.Input-Scenarios &amp; Projections'!W111</f>
        <v>0</v>
      </c>
      <c r="AZ45" s="351">
        <f>SUM(AQ45:AY45)</f>
        <v>0</v>
      </c>
      <c r="BA45" s="365"/>
      <c r="BB45" s="354">
        <f>SUM(L45,V45,AF45,AP45,AZ45)</f>
        <v>0</v>
      </c>
      <c r="BC45" s="286">
        <f>SUM(BB43:BB45)</f>
        <v>0</v>
      </c>
    </row>
    <row r="46" spans="1:66" s="53" customFormat="1" x14ac:dyDescent="0.2">
      <c r="B46" s="54"/>
      <c r="C46" s="78"/>
      <c r="D46" s="79"/>
      <c r="E46" s="79"/>
      <c r="F46" s="79"/>
      <c r="G46" s="79"/>
      <c r="H46" s="79"/>
      <c r="I46" s="600"/>
      <c r="J46" s="79"/>
      <c r="K46" s="79"/>
      <c r="L46" s="70"/>
      <c r="M46" s="70"/>
      <c r="N46" s="70"/>
      <c r="O46" s="70"/>
      <c r="P46" s="70"/>
      <c r="Q46" s="70"/>
      <c r="R46" s="70"/>
      <c r="S46" s="70"/>
      <c r="T46" s="79"/>
      <c r="U46" s="79"/>
      <c r="V46" s="79"/>
      <c r="W46" s="79"/>
      <c r="X46" s="79"/>
      <c r="Y46" s="79"/>
      <c r="Z46" s="79"/>
      <c r="AA46" s="79"/>
      <c r="AB46" s="79"/>
      <c r="AC46" s="70"/>
      <c r="AD46" s="70"/>
      <c r="AE46" s="70"/>
      <c r="AF46" s="70"/>
      <c r="AG46" s="70"/>
      <c r="AH46" s="70"/>
      <c r="AI46" s="70"/>
      <c r="AJ46" s="70"/>
      <c r="AK46" s="70"/>
      <c r="AL46" s="70"/>
      <c r="AM46" s="70"/>
      <c r="AN46" s="70"/>
      <c r="AR46" s="357"/>
    </row>
    <row r="47" spans="1:66" s="8" customFormat="1" ht="12.75" customHeight="1" x14ac:dyDescent="0.2">
      <c r="A47" s="339"/>
      <c r="B47" s="359"/>
      <c r="C47" s="1227">
        <f>'1. Input - Background info'!$B$7</f>
        <v>0</v>
      </c>
      <c r="D47" s="1228"/>
      <c r="E47" s="1228"/>
      <c r="F47" s="1228"/>
      <c r="G47" s="1228"/>
      <c r="H47" s="1228"/>
      <c r="I47" s="1228"/>
      <c r="J47" s="1228"/>
      <c r="K47" s="1228"/>
      <c r="L47" s="1228"/>
      <c r="M47" s="1226">
        <f>C47+1</f>
        <v>1</v>
      </c>
      <c r="N47" s="1226"/>
      <c r="O47" s="1226"/>
      <c r="P47" s="1226"/>
      <c r="Q47" s="1226"/>
      <c r="R47" s="1226"/>
      <c r="S47" s="1226"/>
      <c r="T47" s="1226"/>
      <c r="U47" s="1226"/>
      <c r="V47" s="1226"/>
      <c r="W47" s="1228">
        <f>M47+1</f>
        <v>2</v>
      </c>
      <c r="X47" s="1228"/>
      <c r="Y47" s="1228"/>
      <c r="Z47" s="1228"/>
      <c r="AA47" s="1228"/>
      <c r="AB47" s="1228"/>
      <c r="AC47" s="1228"/>
      <c r="AD47" s="1228"/>
      <c r="AE47" s="1228"/>
      <c r="AF47" s="1228"/>
      <c r="AG47" s="1229">
        <f>W47+1</f>
        <v>3</v>
      </c>
      <c r="AH47" s="1229"/>
      <c r="AI47" s="1229"/>
      <c r="AJ47" s="1229"/>
      <c r="AK47" s="1229"/>
      <c r="AL47" s="1229"/>
      <c r="AM47" s="1229"/>
      <c r="AN47" s="1229"/>
      <c r="AO47" s="1229"/>
      <c r="AP47" s="1229"/>
      <c r="AQ47" s="1230">
        <f>AG47+1</f>
        <v>4</v>
      </c>
      <c r="AR47" s="1230"/>
      <c r="AS47" s="1230"/>
      <c r="AT47" s="1230"/>
      <c r="AU47" s="1230"/>
      <c r="AV47" s="1230"/>
      <c r="AW47" s="1230"/>
      <c r="AX47" s="1230"/>
      <c r="AY47" s="1230"/>
      <c r="AZ47" s="1230"/>
      <c r="BB47" s="352" t="s">
        <v>124</v>
      </c>
      <c r="BC47" s="334"/>
      <c r="BD47" s="334"/>
      <c r="BE47" s="334"/>
      <c r="BF47" s="334"/>
      <c r="BG47" s="334"/>
      <c r="BH47" s="334"/>
      <c r="BI47" s="334"/>
      <c r="BJ47" s="335"/>
      <c r="BK47" s="52"/>
      <c r="BL47" s="52"/>
      <c r="BM47" s="52"/>
      <c r="BN47" s="52"/>
    </row>
    <row r="48" spans="1:66" s="9" customFormat="1" ht="45.75" customHeight="1" x14ac:dyDescent="0.2">
      <c r="A48" s="61" t="str">
        <f>'3.Input- Contraceptive forecast'!J10</f>
        <v>Commerical</v>
      </c>
      <c r="B48" s="59"/>
      <c r="C48" s="63" t="str">
        <f t="shared" ref="C48:J48" si="44">C36</f>
        <v>Pills</v>
      </c>
      <c r="D48" s="16" t="str">
        <f t="shared" si="44"/>
        <v>Injectables</v>
      </c>
      <c r="E48" s="16" t="str">
        <f t="shared" si="44"/>
        <v>Condoms (male)</v>
      </c>
      <c r="F48" s="16" t="str">
        <f t="shared" si="44"/>
        <v>Condoms (female)</v>
      </c>
      <c r="G48" s="16" t="str">
        <f t="shared" si="44"/>
        <v>Implants</v>
      </c>
      <c r="H48" s="16" t="str">
        <f t="shared" si="44"/>
        <v>IUD</v>
      </c>
      <c r="I48" s="16" t="str">
        <f t="shared" si="44"/>
        <v>Emergency Contraceptives</v>
      </c>
      <c r="J48" s="16">
        <f t="shared" si="44"/>
        <v>0</v>
      </c>
      <c r="K48" s="16">
        <f>K36</f>
        <v>0</v>
      </c>
      <c r="L48" s="16" t="s">
        <v>24</v>
      </c>
      <c r="M48" s="62" t="str">
        <f t="shared" ref="M48:T48" si="45">M36</f>
        <v>Pills</v>
      </c>
      <c r="N48" s="17" t="str">
        <f t="shared" si="45"/>
        <v>Injectables</v>
      </c>
      <c r="O48" s="17" t="str">
        <f t="shared" si="45"/>
        <v>Condoms (male)</v>
      </c>
      <c r="P48" s="17" t="str">
        <f t="shared" si="45"/>
        <v>Condoms (female)</v>
      </c>
      <c r="Q48" s="17" t="str">
        <f t="shared" si="45"/>
        <v>Implants</v>
      </c>
      <c r="R48" s="17" t="str">
        <f t="shared" si="45"/>
        <v>IUD</v>
      </c>
      <c r="S48" s="17" t="str">
        <f t="shared" si="45"/>
        <v>Emergency Contraceptives</v>
      </c>
      <c r="T48" s="17">
        <f t="shared" si="45"/>
        <v>0</v>
      </c>
      <c r="U48" s="17">
        <f>U36</f>
        <v>0</v>
      </c>
      <c r="V48" s="17" t="s">
        <v>24</v>
      </c>
      <c r="W48" s="63" t="str">
        <f t="shared" ref="W48:AD48" si="46">W36</f>
        <v>Pills</v>
      </c>
      <c r="X48" s="16" t="str">
        <f t="shared" si="46"/>
        <v>Injectables</v>
      </c>
      <c r="Y48" s="16" t="str">
        <f t="shared" si="46"/>
        <v>Condoms (male)</v>
      </c>
      <c r="Z48" s="16" t="str">
        <f t="shared" si="46"/>
        <v>Condoms (female)</v>
      </c>
      <c r="AA48" s="16" t="str">
        <f t="shared" si="46"/>
        <v>Implants</v>
      </c>
      <c r="AB48" s="16" t="str">
        <f t="shared" si="46"/>
        <v>IUD</v>
      </c>
      <c r="AC48" s="16" t="str">
        <f t="shared" si="46"/>
        <v>Emergency Contraceptives</v>
      </c>
      <c r="AD48" s="16">
        <f t="shared" si="46"/>
        <v>0</v>
      </c>
      <c r="AE48" s="16">
        <f>AE36</f>
        <v>0</v>
      </c>
      <c r="AF48" s="16" t="s">
        <v>24</v>
      </c>
      <c r="AG48" s="62" t="str">
        <f t="shared" ref="AG48:AL48" si="47">AG36</f>
        <v>Pills</v>
      </c>
      <c r="AH48" s="17" t="str">
        <f t="shared" si="47"/>
        <v>Injectables</v>
      </c>
      <c r="AI48" s="17" t="str">
        <f t="shared" si="47"/>
        <v>Condoms (male)</v>
      </c>
      <c r="AJ48" s="17" t="str">
        <f t="shared" si="47"/>
        <v>Condoms (female)</v>
      </c>
      <c r="AK48" s="17" t="str">
        <f t="shared" si="47"/>
        <v>Implants</v>
      </c>
      <c r="AL48" s="17" t="str">
        <f t="shared" si="47"/>
        <v>IUD</v>
      </c>
      <c r="AM48" s="17" t="str">
        <f>AM36</f>
        <v>Emergency Contraceptives</v>
      </c>
      <c r="AN48" s="17">
        <f>AN36</f>
        <v>0</v>
      </c>
      <c r="AO48" s="17">
        <f>AO36</f>
        <v>0</v>
      </c>
      <c r="AP48" s="17" t="s">
        <v>24</v>
      </c>
      <c r="AQ48" s="63" t="str">
        <f t="shared" ref="AQ48:AV48" si="48">AQ36</f>
        <v>Pills</v>
      </c>
      <c r="AR48" s="16" t="str">
        <f t="shared" si="48"/>
        <v>Injectables</v>
      </c>
      <c r="AS48" s="16" t="str">
        <f t="shared" si="48"/>
        <v>Condoms (male)</v>
      </c>
      <c r="AT48" s="16" t="str">
        <f t="shared" si="48"/>
        <v>Condoms (female)</v>
      </c>
      <c r="AU48" s="16" t="str">
        <f t="shared" si="48"/>
        <v>Implants</v>
      </c>
      <c r="AV48" s="16" t="str">
        <f t="shared" si="48"/>
        <v>IUD</v>
      </c>
      <c r="AW48" s="16" t="str">
        <f>AW36</f>
        <v>Emergency Contraceptives</v>
      </c>
      <c r="AX48" s="16">
        <f>AX36</f>
        <v>0</v>
      </c>
      <c r="AY48" s="10" t="s">
        <v>31</v>
      </c>
      <c r="AZ48" s="350" t="s">
        <v>24</v>
      </c>
      <c r="BA48" s="364"/>
      <c r="BB48" s="356"/>
    </row>
    <row r="49" spans="1:66" x14ac:dyDescent="0.2">
      <c r="A49" s="7" t="s">
        <v>12</v>
      </c>
      <c r="B49" s="60">
        <f>'2.Input-Scenarios &amp; Projections'!$C$34</f>
        <v>0</v>
      </c>
      <c r="C49" s="68">
        <f>(1+'2.Input-Scenarios &amp; Projections'!D$34)*'3.Input- Contraceptive forecast'!$J$12+'2.Input-Scenarios &amp; Projections'!O64</f>
        <v>0</v>
      </c>
      <c r="D49" s="69">
        <f>(1+'2.Input-Scenarios &amp; Projections'!E$34)*'3.Input- Contraceptive forecast'!$J$13+'2.Input-Scenarios &amp; Projections'!P64</f>
        <v>0</v>
      </c>
      <c r="E49" s="69">
        <f>(1+'2.Input-Scenarios &amp; Projections'!F$34)*'3.Input- Contraceptive forecast'!$J$14+'2.Input-Scenarios &amp; Projections'!Q64</f>
        <v>0</v>
      </c>
      <c r="F49" s="69">
        <f>(1+'2.Input-Scenarios &amp; Projections'!G$34)*'3.Input- Contraceptive forecast'!$J$15+'2.Input-Scenarios &amp; Projections'!R64</f>
        <v>0</v>
      </c>
      <c r="G49" s="69">
        <f>(1+'2.Input-Scenarios &amp; Projections'!H$34)*'3.Input- Contraceptive forecast'!$J$16+'2.Input-Scenarios &amp; Projections'!S64</f>
        <v>0</v>
      </c>
      <c r="H49" s="69">
        <f>(1+'2.Input-Scenarios &amp; Projections'!I$34)*'3.Input- Contraceptive forecast'!$J$17+'2.Input-Scenarios &amp; Projections'!T64</f>
        <v>0</v>
      </c>
      <c r="I49" s="596">
        <f>(1+'2.Input-Scenarios &amp; Projections'!J$34)*'3.Input- Contraceptive forecast'!$J$18+'2.Input-Scenarios &amp; Projections'!U64</f>
        <v>0</v>
      </c>
      <c r="J49" s="69">
        <f>(1+'2.Input-Scenarios &amp; Projections'!K$34)*'3.Input- Contraceptive forecast'!$J$19+'2.Input-Scenarios &amp; Projections'!V64</f>
        <v>0</v>
      </c>
      <c r="K49" s="69">
        <f>(1+'2.Input-Scenarios &amp; Projections'!L$34)*'3.Input- Contraceptive forecast'!$J$20+'2.Input-Scenarios &amp; Projections'!W64</f>
        <v>0</v>
      </c>
      <c r="L49" s="69">
        <f>SUM(C49:K49)</f>
        <v>0</v>
      </c>
      <c r="M49" s="70">
        <f>C49*(1+'2.Input-Scenarios &amp; Projections'!M34)+'2.Input-Scenarios &amp; Projections'!O76</f>
        <v>0</v>
      </c>
      <c r="N49" s="70">
        <f>D49*(1+'2.Input-Scenarios &amp; Projections'!N34)+'2.Input-Scenarios &amp; Projections'!P76</f>
        <v>0</v>
      </c>
      <c r="O49" s="70">
        <f>E49*(1+'2.Input-Scenarios &amp; Projections'!O34)+'2.Input-Scenarios &amp; Projections'!Q76</f>
        <v>0</v>
      </c>
      <c r="P49" s="70">
        <f>F49*(1+'2.Input-Scenarios &amp; Projections'!P34)+'2.Input-Scenarios &amp; Projections'!R76</f>
        <v>0</v>
      </c>
      <c r="Q49" s="70">
        <f>G49*(1+'2.Input-Scenarios &amp; Projections'!Q34)+'2.Input-Scenarios &amp; Projections'!S76</f>
        <v>0</v>
      </c>
      <c r="R49" s="70">
        <f>H49*(1+'2.Input-Scenarios &amp; Projections'!R34)+'2.Input-Scenarios &amp; Projections'!T76</f>
        <v>0</v>
      </c>
      <c r="S49" s="70">
        <f>I49*(1+'2.Input-Scenarios &amp; Projections'!S34)+'2.Input-Scenarios &amp; Projections'!U76</f>
        <v>0</v>
      </c>
      <c r="T49" s="70">
        <f>J49*(1+'2.Input-Scenarios &amp; Projections'!T34)+'2.Input-Scenarios &amp; Projections'!V76</f>
        <v>0</v>
      </c>
      <c r="U49" s="70">
        <f>K49*(1+'2.Input-Scenarios &amp; Projections'!U34)+'2.Input-Scenarios &amp; Projections'!W76</f>
        <v>0</v>
      </c>
      <c r="V49" s="349">
        <f>SUM(M49:U49)</f>
        <v>0</v>
      </c>
      <c r="W49" s="68">
        <f>M49*(1+'2.Input-Scenarios &amp; Projections'!V34)+'2.Input-Scenarios &amp; Projections'!O88</f>
        <v>0</v>
      </c>
      <c r="X49" s="68">
        <f>N49*(1+'2.Input-Scenarios &amp; Projections'!W34)+'2.Input-Scenarios &amp; Projections'!P88</f>
        <v>0</v>
      </c>
      <c r="Y49" s="68">
        <f>O49*(1+'2.Input-Scenarios &amp; Projections'!X34)+'2.Input-Scenarios &amp; Projections'!Q88</f>
        <v>0</v>
      </c>
      <c r="Z49" s="68">
        <f>P49*(1+'2.Input-Scenarios &amp; Projections'!Y34)+'2.Input-Scenarios &amp; Projections'!R88</f>
        <v>0</v>
      </c>
      <c r="AA49" s="68">
        <f>Q49*(1+'2.Input-Scenarios &amp; Projections'!Z34)+'2.Input-Scenarios &amp; Projections'!S88</f>
        <v>0</v>
      </c>
      <c r="AB49" s="68">
        <f>R49*(1+'2.Input-Scenarios &amp; Projections'!AA34)+'2.Input-Scenarios &amp; Projections'!T88</f>
        <v>0</v>
      </c>
      <c r="AC49" s="68">
        <f>S49*(1+'2.Input-Scenarios &amp; Projections'!AB34)+'2.Input-Scenarios &amp; Projections'!U88</f>
        <v>0</v>
      </c>
      <c r="AD49" s="68">
        <f>T49*(1+'2.Input-Scenarios &amp; Projections'!AC34)+'2.Input-Scenarios &amp; Projections'!V88</f>
        <v>0</v>
      </c>
      <c r="AE49" s="68">
        <f>U49*(1+'2.Input-Scenarios &amp; Projections'!AD34)+'2.Input-Scenarios &amp; Projections'!W88</f>
        <v>0</v>
      </c>
      <c r="AF49" s="69">
        <f>SUM(W49:AE49)</f>
        <v>0</v>
      </c>
      <c r="AG49" s="70">
        <f>W49*(1+'2.Input-Scenarios &amp; Projections'!AE34)+'2.Input-Scenarios &amp; Projections'!O100</f>
        <v>0</v>
      </c>
      <c r="AH49" s="70">
        <f>X49*(1+'2.Input-Scenarios &amp; Projections'!AF34)+'2.Input-Scenarios &amp; Projections'!P100</f>
        <v>0</v>
      </c>
      <c r="AI49" s="70">
        <f>Y49*(1+'2.Input-Scenarios &amp; Projections'!AG34)+'2.Input-Scenarios &amp; Projections'!Q100</f>
        <v>0</v>
      </c>
      <c r="AJ49" s="70">
        <f>Z49*(1+'2.Input-Scenarios &amp; Projections'!AH34)+'2.Input-Scenarios &amp; Projections'!R100</f>
        <v>0</v>
      </c>
      <c r="AK49" s="70">
        <f>AA49*(1+'2.Input-Scenarios &amp; Projections'!AI34)+'2.Input-Scenarios &amp; Projections'!S100</f>
        <v>0</v>
      </c>
      <c r="AL49" s="70">
        <f>AB49*(1+'2.Input-Scenarios &amp; Projections'!AJ34)+'2.Input-Scenarios &amp; Projections'!T100</f>
        <v>0</v>
      </c>
      <c r="AM49" s="70">
        <f>AC49*(1+'2.Input-Scenarios &amp; Projections'!AK34)+'2.Input-Scenarios &amp; Projections'!U100</f>
        <v>0</v>
      </c>
      <c r="AN49" s="70">
        <f>AD49*(1+'2.Input-Scenarios &amp; Projections'!AL34)+'2.Input-Scenarios &amp; Projections'!V100</f>
        <v>0</v>
      </c>
      <c r="AO49" s="70">
        <f>AE49*(1+'2.Input-Scenarios &amp; Projections'!AM34)+'2.Input-Scenarios &amp; Projections'!W100</f>
        <v>0</v>
      </c>
      <c r="AP49" s="349">
        <f>SUM(AG49:AO49)</f>
        <v>0</v>
      </c>
      <c r="AQ49" s="68">
        <f>AG49*(1+'2.Input-Scenarios &amp; Projections'!AN34)+'2.Input-Scenarios &amp; Projections'!O112</f>
        <v>0</v>
      </c>
      <c r="AR49" s="68">
        <f>AH49*(1+'2.Input-Scenarios &amp; Projections'!AO34)+'2.Input-Scenarios &amp; Projections'!P112</f>
        <v>0</v>
      </c>
      <c r="AS49" s="68">
        <f>AI49*(1+'2.Input-Scenarios &amp; Projections'!AP34)+'2.Input-Scenarios &amp; Projections'!Q112</f>
        <v>0</v>
      </c>
      <c r="AT49" s="68">
        <f>AJ49*(1+'2.Input-Scenarios &amp; Projections'!AQ34)+'2.Input-Scenarios &amp; Projections'!R112</f>
        <v>0</v>
      </c>
      <c r="AU49" s="68">
        <f>AK49*(1+'2.Input-Scenarios &amp; Projections'!AR34)+'2.Input-Scenarios &amp; Projections'!S112</f>
        <v>0</v>
      </c>
      <c r="AV49" s="68">
        <f>AL49*(1+'2.Input-Scenarios &amp; Projections'!AS34)+'2.Input-Scenarios &amp; Projections'!T112</f>
        <v>0</v>
      </c>
      <c r="AW49" s="68">
        <f>AM49*(1+'2.Input-Scenarios &amp; Projections'!AT34)+'2.Input-Scenarios &amp; Projections'!U112</f>
        <v>0</v>
      </c>
      <c r="AX49" s="68">
        <f>AN49*(1+'2.Input-Scenarios &amp; Projections'!AU34)+'2.Input-Scenarios &amp; Projections'!V112</f>
        <v>0</v>
      </c>
      <c r="AY49" s="68">
        <f>AO49*(1+'2.Input-Scenarios &amp; Projections'!AV34)+'2.Input-Scenarios &amp; Projections'!W112</f>
        <v>0</v>
      </c>
      <c r="AZ49" s="351">
        <f>SUM(AQ49:AY49)</f>
        <v>0</v>
      </c>
      <c r="BA49" s="365"/>
      <c r="BB49" s="354">
        <f>SUM(L49,V49,AF49,AP49,AZ49)</f>
        <v>0</v>
      </c>
      <c r="BC49" s="286"/>
    </row>
    <row r="50" spans="1:66" x14ac:dyDescent="0.2">
      <c r="A50" s="7" t="s">
        <v>13</v>
      </c>
      <c r="B50" s="60">
        <f>'2.Input-Scenarios &amp; Projections'!$C$35</f>
        <v>0</v>
      </c>
      <c r="C50" s="68">
        <f>(1+'2.Input-Scenarios &amp; Projections'!D$35)*'3.Input- Contraceptive forecast'!$J$12+'2.Input-Scenarios &amp; Projections'!O64</f>
        <v>0</v>
      </c>
      <c r="D50" s="68">
        <f>(1+'2.Input-Scenarios &amp; Projections'!E$35)*'3.Input- Contraceptive forecast'!$J$13+'2.Input-Scenarios &amp; Projections'!P64</f>
        <v>0</v>
      </c>
      <c r="E50" s="68">
        <f>(1+'2.Input-Scenarios &amp; Projections'!F$35)*'3.Input- Contraceptive forecast'!$J$14+'2.Input-Scenarios &amp; Projections'!Q64</f>
        <v>0</v>
      </c>
      <c r="F50" s="68">
        <f>(1+'2.Input-Scenarios &amp; Projections'!G$35)*'3.Input- Contraceptive forecast'!$J$15+'2.Input-Scenarios &amp; Projections'!R64</f>
        <v>0</v>
      </c>
      <c r="G50" s="68">
        <f>(1+'2.Input-Scenarios &amp; Projections'!H$35)*'3.Input- Contraceptive forecast'!$J$16+'2.Input-Scenarios &amp; Projections'!S64</f>
        <v>0</v>
      </c>
      <c r="H50" s="68">
        <f>(1+'2.Input-Scenarios &amp; Projections'!I$35)*'3.Input- Contraceptive forecast'!$J$17+'2.Input-Scenarios &amp; Projections'!T64</f>
        <v>0</v>
      </c>
      <c r="I50" s="596">
        <f>(1+'2.Input-Scenarios &amp; Projections'!J$35)*'3.Input- Contraceptive forecast'!$J$18+'2.Input-Scenarios &amp; Projections'!U64</f>
        <v>0</v>
      </c>
      <c r="J50" s="69">
        <f>(1+'2.Input-Scenarios &amp; Projections'!K$35)*'3.Input- Contraceptive forecast'!$J$19+'2.Input-Scenarios &amp; Projections'!V64</f>
        <v>0</v>
      </c>
      <c r="K50" s="68">
        <f>(1+'2.Input-Scenarios &amp; Projections'!L$35)*'3.Input- Contraceptive forecast'!$J$20+'2.Input-Scenarios &amp; Projections'!W64</f>
        <v>0</v>
      </c>
      <c r="L50" s="69">
        <f>SUM(C50:K50)</f>
        <v>0</v>
      </c>
      <c r="M50" s="70">
        <f>C50*(1+'2.Input-Scenarios &amp; Projections'!M35)+'2.Input-Scenarios &amp; Projections'!O76</f>
        <v>0</v>
      </c>
      <c r="N50" s="70">
        <f>D50*(1+'2.Input-Scenarios &amp; Projections'!N35)+'2.Input-Scenarios &amp; Projections'!P76</f>
        <v>0</v>
      </c>
      <c r="O50" s="70">
        <f>E50*(1+'2.Input-Scenarios &amp; Projections'!O35)+'2.Input-Scenarios &amp; Projections'!Q76</f>
        <v>0</v>
      </c>
      <c r="P50" s="70">
        <f>F50*(1+'2.Input-Scenarios &amp; Projections'!P35)+'2.Input-Scenarios &amp; Projections'!R76</f>
        <v>0</v>
      </c>
      <c r="Q50" s="70">
        <f>G50*(1+'2.Input-Scenarios &amp; Projections'!Q35)+'2.Input-Scenarios &amp; Projections'!S76</f>
        <v>0</v>
      </c>
      <c r="R50" s="70">
        <f>H50*(1+'2.Input-Scenarios &amp; Projections'!R35)+'2.Input-Scenarios &amp; Projections'!T76</f>
        <v>0</v>
      </c>
      <c r="S50" s="70">
        <f>I50*(1+'2.Input-Scenarios &amp; Projections'!S35)+'2.Input-Scenarios &amp; Projections'!U76</f>
        <v>0</v>
      </c>
      <c r="T50" s="70">
        <f>J50*(1+'2.Input-Scenarios &amp; Projections'!T35)+'2.Input-Scenarios &amp; Projections'!V76</f>
        <v>0</v>
      </c>
      <c r="U50" s="70">
        <f>K50*(1+'2.Input-Scenarios &amp; Projections'!U35)+'2.Input-Scenarios &amp; Projections'!W76</f>
        <v>0</v>
      </c>
      <c r="V50" s="349">
        <f>SUM(M50:U50)</f>
        <v>0</v>
      </c>
      <c r="W50" s="68">
        <f>M50*(1+'2.Input-Scenarios &amp; Projections'!V35)+'2.Input-Scenarios &amp; Projections'!O88</f>
        <v>0</v>
      </c>
      <c r="X50" s="68">
        <f>N50*(1+'2.Input-Scenarios &amp; Projections'!W35)+'2.Input-Scenarios &amp; Projections'!P88</f>
        <v>0</v>
      </c>
      <c r="Y50" s="68">
        <f>O50*(1+'2.Input-Scenarios &amp; Projections'!X35)+'2.Input-Scenarios &amp; Projections'!Q88</f>
        <v>0</v>
      </c>
      <c r="Z50" s="68">
        <f>P50*(1+'2.Input-Scenarios &amp; Projections'!Y35)+'2.Input-Scenarios &amp; Projections'!R88</f>
        <v>0</v>
      </c>
      <c r="AA50" s="68">
        <f>Q50*(1+'2.Input-Scenarios &amp; Projections'!Z35)+'2.Input-Scenarios &amp; Projections'!S88</f>
        <v>0</v>
      </c>
      <c r="AB50" s="68">
        <f>R50*(1+'2.Input-Scenarios &amp; Projections'!AA35)+'2.Input-Scenarios &amp; Projections'!T88</f>
        <v>0</v>
      </c>
      <c r="AC50" s="68">
        <f>S50*(1+'2.Input-Scenarios &amp; Projections'!AB35)+'2.Input-Scenarios &amp; Projections'!U88</f>
        <v>0</v>
      </c>
      <c r="AD50" s="68">
        <f>T50*(1+'2.Input-Scenarios &amp; Projections'!AC35)+'2.Input-Scenarios &amp; Projections'!V88</f>
        <v>0</v>
      </c>
      <c r="AE50" s="68">
        <f>U50*(1+'2.Input-Scenarios &amp; Projections'!AD35)+'2.Input-Scenarios &amp; Projections'!W88</f>
        <v>0</v>
      </c>
      <c r="AF50" s="69">
        <f>SUM(W50:AE50)</f>
        <v>0</v>
      </c>
      <c r="AG50" s="70">
        <f>W50*(1+'2.Input-Scenarios &amp; Projections'!AE35)+'2.Input-Scenarios &amp; Projections'!O100</f>
        <v>0</v>
      </c>
      <c r="AH50" s="70">
        <f>X50*(1+'2.Input-Scenarios &amp; Projections'!AF35)+'2.Input-Scenarios &amp; Projections'!P100</f>
        <v>0</v>
      </c>
      <c r="AI50" s="70">
        <f>Y50*(1+'2.Input-Scenarios &amp; Projections'!AG35)+'2.Input-Scenarios &amp; Projections'!Q100</f>
        <v>0</v>
      </c>
      <c r="AJ50" s="70">
        <f>Z50*(1+'2.Input-Scenarios &amp; Projections'!AH35)+'2.Input-Scenarios &amp; Projections'!R100</f>
        <v>0</v>
      </c>
      <c r="AK50" s="70">
        <f>AA50*(1+'2.Input-Scenarios &amp; Projections'!AI35)+'2.Input-Scenarios &amp; Projections'!S100</f>
        <v>0</v>
      </c>
      <c r="AL50" s="70">
        <f>AB50*(1+'2.Input-Scenarios &amp; Projections'!AJ35)+'2.Input-Scenarios &amp; Projections'!T100</f>
        <v>0</v>
      </c>
      <c r="AM50" s="70">
        <f>AC50*(1+'2.Input-Scenarios &amp; Projections'!AK35)+'2.Input-Scenarios &amp; Projections'!U100</f>
        <v>0</v>
      </c>
      <c r="AN50" s="70">
        <f>AD50*(1+'2.Input-Scenarios &amp; Projections'!AL35)+'2.Input-Scenarios &amp; Projections'!V100</f>
        <v>0</v>
      </c>
      <c r="AO50" s="70">
        <f>AE50*(1+'2.Input-Scenarios &amp; Projections'!AM35)+'2.Input-Scenarios &amp; Projections'!W100</f>
        <v>0</v>
      </c>
      <c r="AP50" s="349">
        <f>SUM(AG50:AO50)</f>
        <v>0</v>
      </c>
      <c r="AQ50" s="68">
        <f>AG50*(1+'2.Input-Scenarios &amp; Projections'!AN35)+'2.Input-Scenarios &amp; Projections'!O112</f>
        <v>0</v>
      </c>
      <c r="AR50" s="68">
        <f>AH50*(1+'2.Input-Scenarios &amp; Projections'!AO35)+'2.Input-Scenarios &amp; Projections'!P112</f>
        <v>0</v>
      </c>
      <c r="AS50" s="68">
        <f>AI50*(1+'2.Input-Scenarios &amp; Projections'!AP35)+'2.Input-Scenarios &amp; Projections'!Q112</f>
        <v>0</v>
      </c>
      <c r="AT50" s="68">
        <f>AJ50*(1+'2.Input-Scenarios &amp; Projections'!AQ35)+'2.Input-Scenarios &amp; Projections'!R112</f>
        <v>0</v>
      </c>
      <c r="AU50" s="68">
        <f>AK50*(1+'2.Input-Scenarios &amp; Projections'!AR35)+'2.Input-Scenarios &amp; Projections'!S112</f>
        <v>0</v>
      </c>
      <c r="AV50" s="68">
        <f>AL50*(1+'2.Input-Scenarios &amp; Projections'!AS35)+'2.Input-Scenarios &amp; Projections'!T112</f>
        <v>0</v>
      </c>
      <c r="AW50" s="68">
        <f>AM50*(1+'2.Input-Scenarios &amp; Projections'!AT35)+'2.Input-Scenarios &amp; Projections'!U112</f>
        <v>0</v>
      </c>
      <c r="AX50" s="68">
        <f>AN50*(1+'2.Input-Scenarios &amp; Projections'!AU35)+'2.Input-Scenarios &amp; Projections'!V112</f>
        <v>0</v>
      </c>
      <c r="AY50" s="68">
        <f>AO50*(1+'2.Input-Scenarios &amp; Projections'!AV35)+'2.Input-Scenarios &amp; Projections'!W112</f>
        <v>0</v>
      </c>
      <c r="AZ50" s="351">
        <f>SUM(AQ50:AY50)</f>
        <v>0</v>
      </c>
      <c r="BA50" s="365"/>
      <c r="BB50" s="354">
        <f>SUM(L50,V50,AF50,AP50,AZ50)</f>
        <v>0</v>
      </c>
      <c r="BC50" s="286"/>
    </row>
    <row r="51" spans="1:66" x14ac:dyDescent="0.2">
      <c r="A51" s="7" t="s">
        <v>14</v>
      </c>
      <c r="B51" s="60">
        <f>'2.Input-Scenarios &amp; Projections'!$C$36</f>
        <v>0</v>
      </c>
      <c r="C51" s="68">
        <f>(1+'2.Input-Scenarios &amp; Projections'!D$36)*'3.Input- Contraceptive forecast'!$J$12+'2.Input-Scenarios &amp; Projections'!O64</f>
        <v>0</v>
      </c>
      <c r="D51" s="68">
        <f>(1+'2.Input-Scenarios &amp; Projections'!E$36)*'3.Input- Contraceptive forecast'!$J$13+'2.Input-Scenarios &amp; Projections'!P64</f>
        <v>0</v>
      </c>
      <c r="E51" s="68">
        <f>(1+'2.Input-Scenarios &amp; Projections'!F$36)*'3.Input- Contraceptive forecast'!$J$14+'2.Input-Scenarios &amp; Projections'!Q64</f>
        <v>0</v>
      </c>
      <c r="F51" s="68">
        <f>(1+'2.Input-Scenarios &amp; Projections'!G$36)*'3.Input- Contraceptive forecast'!$J$15+'2.Input-Scenarios &amp; Projections'!R64</f>
        <v>0</v>
      </c>
      <c r="G51" s="68">
        <f>(1+'2.Input-Scenarios &amp; Projections'!H$36)*'3.Input- Contraceptive forecast'!$J$16+'2.Input-Scenarios &amp; Projections'!S64</f>
        <v>0</v>
      </c>
      <c r="H51" s="68">
        <f>(1+'2.Input-Scenarios &amp; Projections'!I$36)*'3.Input- Contraceptive forecast'!$J$17+'2.Input-Scenarios &amp; Projections'!T64</f>
        <v>0</v>
      </c>
      <c r="I51" s="596">
        <f>(1+'2.Input-Scenarios &amp; Projections'!J$36)*'3.Input- Contraceptive forecast'!$J$18+'2.Input-Scenarios &amp; Projections'!U64</f>
        <v>0</v>
      </c>
      <c r="J51" s="69">
        <f>(1+'2.Input-Scenarios &amp; Projections'!K$36)*'3.Input- Contraceptive forecast'!$J$19+'2.Input-Scenarios &amp; Projections'!V64</f>
        <v>0</v>
      </c>
      <c r="K51" s="68">
        <f>(1+'2.Input-Scenarios &amp; Projections'!L$36)*'3.Input- Contraceptive forecast'!$J$20+'2.Input-Scenarios &amp; Projections'!W64</f>
        <v>0</v>
      </c>
      <c r="L51" s="69">
        <f>SUM(C51:K51)</f>
        <v>0</v>
      </c>
      <c r="M51" s="70">
        <f>C51*(1+'2.Input-Scenarios &amp; Projections'!M36)+'2.Input-Scenarios &amp; Projections'!O76</f>
        <v>0</v>
      </c>
      <c r="N51" s="70">
        <f>D51*(1+'2.Input-Scenarios &amp; Projections'!N36)+'2.Input-Scenarios &amp; Projections'!P76</f>
        <v>0</v>
      </c>
      <c r="O51" s="70">
        <f>E51*(1+'2.Input-Scenarios &amp; Projections'!O36)+'2.Input-Scenarios &amp; Projections'!Q76</f>
        <v>0</v>
      </c>
      <c r="P51" s="70">
        <f>F51*(1+'2.Input-Scenarios &amp; Projections'!P36)+'2.Input-Scenarios &amp; Projections'!R76</f>
        <v>0</v>
      </c>
      <c r="Q51" s="70">
        <f>G51*(1+'2.Input-Scenarios &amp; Projections'!Q36)+'2.Input-Scenarios &amp; Projections'!S76</f>
        <v>0</v>
      </c>
      <c r="R51" s="70">
        <f>H51*(1+'2.Input-Scenarios &amp; Projections'!R36)+'2.Input-Scenarios &amp; Projections'!T76</f>
        <v>0</v>
      </c>
      <c r="S51" s="70">
        <f>I51*(1+'2.Input-Scenarios &amp; Projections'!S36)+'2.Input-Scenarios &amp; Projections'!U76</f>
        <v>0</v>
      </c>
      <c r="T51" s="70">
        <f>J51*(1+'2.Input-Scenarios &amp; Projections'!T36)+'2.Input-Scenarios &amp; Projections'!V76</f>
        <v>0</v>
      </c>
      <c r="U51" s="70">
        <f>K51*(1+'2.Input-Scenarios &amp; Projections'!U36)+'2.Input-Scenarios &amp; Projections'!W76</f>
        <v>0</v>
      </c>
      <c r="V51" s="349">
        <f>SUM(M51:U51)</f>
        <v>0</v>
      </c>
      <c r="W51" s="68">
        <f>M51*(1+'2.Input-Scenarios &amp; Projections'!V36)+'2.Input-Scenarios &amp; Projections'!O88</f>
        <v>0</v>
      </c>
      <c r="X51" s="68">
        <f>N51*(1+'2.Input-Scenarios &amp; Projections'!W36)+'2.Input-Scenarios &amp; Projections'!P88</f>
        <v>0</v>
      </c>
      <c r="Y51" s="68">
        <f>O51*(1+'2.Input-Scenarios &amp; Projections'!X36)+'2.Input-Scenarios &amp; Projections'!Q88</f>
        <v>0</v>
      </c>
      <c r="Z51" s="68">
        <f>P51*(1+'2.Input-Scenarios &amp; Projections'!Y36)+'2.Input-Scenarios &amp; Projections'!R88</f>
        <v>0</v>
      </c>
      <c r="AA51" s="68">
        <f>Q51*(1+'2.Input-Scenarios &amp; Projections'!Z36)+'2.Input-Scenarios &amp; Projections'!S88</f>
        <v>0</v>
      </c>
      <c r="AB51" s="68">
        <f>R51*(1+'2.Input-Scenarios &amp; Projections'!AA36)+'2.Input-Scenarios &amp; Projections'!T88</f>
        <v>0</v>
      </c>
      <c r="AC51" s="68">
        <f>S51*(1+'2.Input-Scenarios &amp; Projections'!AB36)+'2.Input-Scenarios &amp; Projections'!U88</f>
        <v>0</v>
      </c>
      <c r="AD51" s="68">
        <f>T51*(1+'2.Input-Scenarios &amp; Projections'!AC36)+'2.Input-Scenarios &amp; Projections'!V88</f>
        <v>0</v>
      </c>
      <c r="AE51" s="68">
        <f>U51*(1+'2.Input-Scenarios &amp; Projections'!AD36)+'2.Input-Scenarios &amp; Projections'!W88</f>
        <v>0</v>
      </c>
      <c r="AF51" s="69">
        <f>SUM(W51:AE51)</f>
        <v>0</v>
      </c>
      <c r="AG51" s="70">
        <f>W51*(1+'2.Input-Scenarios &amp; Projections'!AE36)+'2.Input-Scenarios &amp; Projections'!O100</f>
        <v>0</v>
      </c>
      <c r="AH51" s="70">
        <f>X51*(1+'2.Input-Scenarios &amp; Projections'!AF36)+'2.Input-Scenarios &amp; Projections'!P100</f>
        <v>0</v>
      </c>
      <c r="AI51" s="70">
        <f>Y51*(1+'2.Input-Scenarios &amp; Projections'!AG36)+'2.Input-Scenarios &amp; Projections'!Q100</f>
        <v>0</v>
      </c>
      <c r="AJ51" s="70">
        <f>Z51*(1+'2.Input-Scenarios &amp; Projections'!AH36)+'2.Input-Scenarios &amp; Projections'!R100</f>
        <v>0</v>
      </c>
      <c r="AK51" s="70">
        <f>AA51*(1+'2.Input-Scenarios &amp; Projections'!AI36)+'2.Input-Scenarios &amp; Projections'!S100</f>
        <v>0</v>
      </c>
      <c r="AL51" s="70">
        <f>AB51*(1+'2.Input-Scenarios &amp; Projections'!AJ36)+'2.Input-Scenarios &amp; Projections'!T100</f>
        <v>0</v>
      </c>
      <c r="AM51" s="70">
        <f>AC51*(1+'2.Input-Scenarios &amp; Projections'!AK36)+'2.Input-Scenarios &amp; Projections'!U100</f>
        <v>0</v>
      </c>
      <c r="AN51" s="70">
        <f>AD51*(1+'2.Input-Scenarios &amp; Projections'!AL36)+'2.Input-Scenarios &amp; Projections'!V100</f>
        <v>0</v>
      </c>
      <c r="AO51" s="70">
        <f>AE51*(1+'2.Input-Scenarios &amp; Projections'!AM36)+'2.Input-Scenarios &amp; Projections'!W100</f>
        <v>0</v>
      </c>
      <c r="AP51" s="349">
        <f>SUM(AG51:AO51)</f>
        <v>0</v>
      </c>
      <c r="AQ51" s="68">
        <f>AG51*(1+'2.Input-Scenarios &amp; Projections'!AN36)+'2.Input-Scenarios &amp; Projections'!O112</f>
        <v>0</v>
      </c>
      <c r="AR51" s="68">
        <f>AH51*(1+'2.Input-Scenarios &amp; Projections'!AO36)+'2.Input-Scenarios &amp; Projections'!P112</f>
        <v>0</v>
      </c>
      <c r="AS51" s="68">
        <f>AI51*(1+'2.Input-Scenarios &amp; Projections'!AP36)+'2.Input-Scenarios &amp; Projections'!Q112</f>
        <v>0</v>
      </c>
      <c r="AT51" s="68">
        <f>AJ51*(1+'2.Input-Scenarios &amp; Projections'!AQ36)+'2.Input-Scenarios &amp; Projections'!R112</f>
        <v>0</v>
      </c>
      <c r="AU51" s="68">
        <f>AK51*(1+'2.Input-Scenarios &amp; Projections'!AR36)+'2.Input-Scenarios &amp; Projections'!S112</f>
        <v>0</v>
      </c>
      <c r="AV51" s="68">
        <f>AL51*(1+'2.Input-Scenarios &amp; Projections'!AS36)+'2.Input-Scenarios &amp; Projections'!T112</f>
        <v>0</v>
      </c>
      <c r="AW51" s="68">
        <f>AM51*(1+'2.Input-Scenarios &amp; Projections'!AT36)+'2.Input-Scenarios &amp; Projections'!U112</f>
        <v>0</v>
      </c>
      <c r="AX51" s="68">
        <f>AN51*(1+'2.Input-Scenarios &amp; Projections'!AU36)+'2.Input-Scenarios &amp; Projections'!V112</f>
        <v>0</v>
      </c>
      <c r="AY51" s="68">
        <f>AO51*(1+'2.Input-Scenarios &amp; Projections'!AV36)+'2.Input-Scenarios &amp; Projections'!W112</f>
        <v>0</v>
      </c>
      <c r="AZ51" s="351">
        <f>SUM(AQ51:AY51)</f>
        <v>0</v>
      </c>
      <c r="BA51" s="365"/>
      <c r="BB51" s="354">
        <f>SUM(L51,V51,AF51,AP51,AZ51)</f>
        <v>0</v>
      </c>
      <c r="BC51" s="286">
        <f>SUM(BB49:BB51)</f>
        <v>0</v>
      </c>
    </row>
    <row r="52" spans="1:66" s="53" customFormat="1" x14ac:dyDescent="0.2">
      <c r="B52" s="54"/>
      <c r="C52" s="71"/>
      <c r="D52" s="71"/>
      <c r="E52" s="71"/>
      <c r="F52" s="71"/>
      <c r="G52" s="71"/>
      <c r="H52" s="71"/>
      <c r="I52" s="603"/>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0"/>
      <c r="AN52" s="70"/>
      <c r="AO52" s="71"/>
      <c r="AP52" s="71"/>
      <c r="AQ52" s="71"/>
      <c r="AR52" s="71"/>
      <c r="AS52" s="71"/>
      <c r="AT52" s="71"/>
      <c r="AU52" s="144"/>
      <c r="AW52" s="71"/>
      <c r="AX52" s="71"/>
    </row>
    <row r="53" spans="1:66" s="53" customFormat="1" ht="18" x14ac:dyDescent="0.25">
      <c r="A53" s="93" t="s">
        <v>112</v>
      </c>
      <c r="B53" s="258"/>
      <c r="C53" s="259"/>
      <c r="D53" s="259"/>
      <c r="E53" s="259"/>
      <c r="F53" s="259"/>
      <c r="G53" s="259"/>
      <c r="H53" s="259"/>
      <c r="I53" s="604"/>
      <c r="J53" s="259"/>
      <c r="K53" s="259"/>
      <c r="L53" s="259"/>
      <c r="M53" s="259"/>
      <c r="N53" s="259"/>
      <c r="O53" s="259"/>
      <c r="P53" s="259"/>
      <c r="Q53" s="259"/>
      <c r="R53" s="259"/>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366"/>
      <c r="AR53" s="261"/>
      <c r="AS53" s="261"/>
      <c r="AT53" s="261"/>
      <c r="AU53" s="261"/>
      <c r="AV53" s="261"/>
      <c r="AW53" s="261"/>
      <c r="AX53" s="261"/>
      <c r="AY53" s="261"/>
      <c r="AZ53" s="261"/>
      <c r="BA53" s="261"/>
    </row>
    <row r="54" spans="1:66" s="8" customFormat="1" ht="12.75" customHeight="1" x14ac:dyDescent="0.2">
      <c r="A54" s="339"/>
      <c r="B54" s="359"/>
      <c r="C54" s="1227">
        <f>'1. Input - Background info'!$B$7</f>
        <v>0</v>
      </c>
      <c r="D54" s="1228"/>
      <c r="E54" s="1228"/>
      <c r="F54" s="1228"/>
      <c r="G54" s="1228"/>
      <c r="H54" s="1228"/>
      <c r="I54" s="1228"/>
      <c r="J54" s="1228"/>
      <c r="K54" s="1228"/>
      <c r="L54" s="1228"/>
      <c r="M54" s="1226">
        <f>C54+1</f>
        <v>1</v>
      </c>
      <c r="N54" s="1226"/>
      <c r="O54" s="1226"/>
      <c r="P54" s="1226"/>
      <c r="Q54" s="1226"/>
      <c r="R54" s="1226"/>
      <c r="S54" s="1226"/>
      <c r="T54" s="1226"/>
      <c r="U54" s="1226"/>
      <c r="V54" s="1226"/>
      <c r="W54" s="1228">
        <f>M54+1</f>
        <v>2</v>
      </c>
      <c r="X54" s="1228"/>
      <c r="Y54" s="1228"/>
      <c r="Z54" s="1228"/>
      <c r="AA54" s="1228"/>
      <c r="AB54" s="1228"/>
      <c r="AC54" s="1228"/>
      <c r="AD54" s="1228"/>
      <c r="AE54" s="1228"/>
      <c r="AF54" s="1228"/>
      <c r="AG54" s="1229">
        <f>W54+1</f>
        <v>3</v>
      </c>
      <c r="AH54" s="1229"/>
      <c r="AI54" s="1229"/>
      <c r="AJ54" s="1229"/>
      <c r="AK54" s="1229"/>
      <c r="AL54" s="1229"/>
      <c r="AM54" s="1229"/>
      <c r="AN54" s="1229"/>
      <c r="AO54" s="1229"/>
      <c r="AP54" s="1229"/>
      <c r="AQ54" s="1230">
        <f>AG54+1</f>
        <v>4</v>
      </c>
      <c r="AR54" s="1230"/>
      <c r="AS54" s="1230"/>
      <c r="AT54" s="1230"/>
      <c r="AU54" s="1230"/>
      <c r="AV54" s="1230"/>
      <c r="AW54" s="1230"/>
      <c r="AX54" s="1230"/>
      <c r="AY54" s="1230"/>
      <c r="AZ54" s="1230"/>
      <c r="BB54" s="352" t="s">
        <v>124</v>
      </c>
      <c r="BC54" s="334"/>
      <c r="BD54" s="334"/>
      <c r="BE54" s="334"/>
      <c r="BF54" s="334"/>
      <c r="BG54" s="334"/>
      <c r="BH54" s="334"/>
      <c r="BI54" s="334"/>
      <c r="BJ54" s="335"/>
      <c r="BK54" s="52"/>
      <c r="BL54" s="52"/>
      <c r="BM54" s="52"/>
      <c r="BN54" s="52"/>
    </row>
    <row r="55" spans="1:66" s="9" customFormat="1" ht="22.5" x14ac:dyDescent="0.2">
      <c r="C55" s="63" t="str">
        <f t="shared" ref="C55:J55" si="49">C6</f>
        <v>Pills</v>
      </c>
      <c r="D55" s="16" t="str">
        <f t="shared" si="49"/>
        <v>Injectables</v>
      </c>
      <c r="E55" s="16" t="str">
        <f t="shared" si="49"/>
        <v>Condoms (male)</v>
      </c>
      <c r="F55" s="16" t="str">
        <f t="shared" si="49"/>
        <v>Condoms (female)</v>
      </c>
      <c r="G55" s="16" t="str">
        <f t="shared" si="49"/>
        <v>Implants</v>
      </c>
      <c r="H55" s="16" t="str">
        <f t="shared" si="49"/>
        <v>IUD</v>
      </c>
      <c r="I55" s="16" t="str">
        <f t="shared" si="49"/>
        <v>Emergency Contraceptives</v>
      </c>
      <c r="J55" s="16">
        <f t="shared" si="49"/>
        <v>0</v>
      </c>
      <c r="K55" s="16">
        <f>K6</f>
        <v>0</v>
      </c>
      <c r="L55" s="16" t="s">
        <v>24</v>
      </c>
      <c r="M55" s="62" t="str">
        <f t="shared" ref="M55:T55" si="50">M6</f>
        <v>Pills</v>
      </c>
      <c r="N55" s="17" t="str">
        <f t="shared" si="50"/>
        <v>Injectables</v>
      </c>
      <c r="O55" s="17" t="str">
        <f t="shared" si="50"/>
        <v>Condoms (male)</v>
      </c>
      <c r="P55" s="17" t="str">
        <f t="shared" si="50"/>
        <v>Condoms (female)</v>
      </c>
      <c r="Q55" s="17" t="str">
        <f t="shared" si="50"/>
        <v>Implants</v>
      </c>
      <c r="R55" s="17" t="str">
        <f t="shared" si="50"/>
        <v>IUD</v>
      </c>
      <c r="S55" s="17" t="str">
        <f t="shared" si="50"/>
        <v>Emergency Contraceptives</v>
      </c>
      <c r="T55" s="17">
        <f t="shared" si="50"/>
        <v>0</v>
      </c>
      <c r="U55" s="17">
        <f>U6</f>
        <v>0</v>
      </c>
      <c r="V55" s="17" t="s">
        <v>24</v>
      </c>
      <c r="W55" s="63" t="str">
        <f t="shared" ref="W55:AD55" si="51">W6</f>
        <v>Pills</v>
      </c>
      <c r="X55" s="16" t="str">
        <f t="shared" si="51"/>
        <v>Injectables</v>
      </c>
      <c r="Y55" s="16" t="str">
        <f t="shared" si="51"/>
        <v>Condoms (male)</v>
      </c>
      <c r="Z55" s="16" t="str">
        <f t="shared" si="51"/>
        <v>Condoms (female)</v>
      </c>
      <c r="AA55" s="16" t="str">
        <f t="shared" si="51"/>
        <v>Implants</v>
      </c>
      <c r="AB55" s="16" t="str">
        <f t="shared" si="51"/>
        <v>IUD</v>
      </c>
      <c r="AC55" s="16" t="str">
        <f t="shared" si="51"/>
        <v>Emergency Contraceptives</v>
      </c>
      <c r="AD55" s="16">
        <f t="shared" si="51"/>
        <v>0</v>
      </c>
      <c r="AE55" s="16">
        <f>AE6</f>
        <v>0</v>
      </c>
      <c r="AF55" s="16" t="s">
        <v>24</v>
      </c>
      <c r="AG55" s="62" t="str">
        <f t="shared" ref="AG55:AL55" si="52">AG6</f>
        <v>Pills</v>
      </c>
      <c r="AH55" s="17" t="str">
        <f t="shared" si="52"/>
        <v>Injectables</v>
      </c>
      <c r="AI55" s="17" t="str">
        <f t="shared" si="52"/>
        <v>Condoms (male)</v>
      </c>
      <c r="AJ55" s="17" t="str">
        <f t="shared" si="52"/>
        <v>Condoms (female)</v>
      </c>
      <c r="AK55" s="17" t="str">
        <f t="shared" si="52"/>
        <v>Implants</v>
      </c>
      <c r="AL55" s="17" t="str">
        <f t="shared" si="52"/>
        <v>IUD</v>
      </c>
      <c r="AM55" s="17" t="str">
        <f>AM6</f>
        <v>Emergency Contraceptives</v>
      </c>
      <c r="AN55" s="17">
        <f>AN6</f>
        <v>0</v>
      </c>
      <c r="AO55" s="17">
        <f>AO6</f>
        <v>0</v>
      </c>
      <c r="AP55" s="17" t="s">
        <v>24</v>
      </c>
      <c r="AQ55" s="63" t="str">
        <f t="shared" ref="AQ55:AV55" si="53">AQ6</f>
        <v>Pills</v>
      </c>
      <c r="AR55" s="16" t="str">
        <f t="shared" si="53"/>
        <v>Injectables</v>
      </c>
      <c r="AS55" s="16" t="str">
        <f t="shared" si="53"/>
        <v>Condoms (male)</v>
      </c>
      <c r="AT55" s="16" t="str">
        <f t="shared" si="53"/>
        <v>Condoms (female)</v>
      </c>
      <c r="AU55" s="16" t="str">
        <f t="shared" si="53"/>
        <v>Implants</v>
      </c>
      <c r="AV55" s="16" t="str">
        <f t="shared" si="53"/>
        <v>IUD</v>
      </c>
      <c r="AW55" s="16" t="str">
        <f>AW6</f>
        <v>Emergency Contraceptives</v>
      </c>
      <c r="AX55" s="16">
        <f>AX6</f>
        <v>0</v>
      </c>
      <c r="AY55" s="16">
        <f>AY6</f>
        <v>0</v>
      </c>
      <c r="AZ55" s="350" t="s">
        <v>24</v>
      </c>
      <c r="BA55" s="147"/>
      <c r="BB55" s="133"/>
    </row>
    <row r="56" spans="1:66" x14ac:dyDescent="0.2">
      <c r="A56" s="7" t="s">
        <v>12</v>
      </c>
      <c r="B56" s="60">
        <f>'2.Input-Scenarios &amp; Projections'!C34</f>
        <v>0</v>
      </c>
      <c r="C56" s="68">
        <f t="shared" ref="C56:K56" si="54">SUM(C19,C25,C31,C37,C43,C49)</f>
        <v>0</v>
      </c>
      <c r="D56" s="68">
        <f t="shared" si="54"/>
        <v>0</v>
      </c>
      <c r="E56" s="68">
        <f t="shared" si="54"/>
        <v>0</v>
      </c>
      <c r="F56" s="68">
        <f t="shared" si="54"/>
        <v>0</v>
      </c>
      <c r="G56" s="68">
        <f t="shared" si="54"/>
        <v>0</v>
      </c>
      <c r="H56" s="68">
        <f t="shared" si="54"/>
        <v>0</v>
      </c>
      <c r="I56" s="598">
        <f t="shared" si="54"/>
        <v>0</v>
      </c>
      <c r="J56" s="68">
        <f t="shared" si="54"/>
        <v>0</v>
      </c>
      <c r="K56" s="68">
        <f t="shared" si="54"/>
        <v>0</v>
      </c>
      <c r="L56" s="69">
        <f>SUM(C56:K56)</f>
        <v>0</v>
      </c>
      <c r="M56" s="282">
        <f t="shared" ref="M56:U56" si="55">SUM(M19,M25,M31,M37,M43,M49)</f>
        <v>0</v>
      </c>
      <c r="N56" s="282">
        <f t="shared" si="55"/>
        <v>0</v>
      </c>
      <c r="O56" s="282">
        <f t="shared" si="55"/>
        <v>0</v>
      </c>
      <c r="P56" s="282">
        <f t="shared" si="55"/>
        <v>0</v>
      </c>
      <c r="Q56" s="282">
        <f t="shared" si="55"/>
        <v>0</v>
      </c>
      <c r="R56" s="282">
        <f t="shared" si="55"/>
        <v>0</v>
      </c>
      <c r="S56" s="282">
        <f t="shared" si="55"/>
        <v>0</v>
      </c>
      <c r="T56" s="282">
        <f t="shared" si="55"/>
        <v>0</v>
      </c>
      <c r="U56" s="282">
        <f t="shared" si="55"/>
        <v>0</v>
      </c>
      <c r="V56" s="349">
        <f>SUM(M56:U56)</f>
        <v>0</v>
      </c>
      <c r="W56" s="68">
        <f t="shared" ref="W56:AE56" si="56">SUM(W19,W25,W31,W37,W43,W49)</f>
        <v>0</v>
      </c>
      <c r="X56" s="68">
        <f t="shared" si="56"/>
        <v>0</v>
      </c>
      <c r="Y56" s="68">
        <f t="shared" si="56"/>
        <v>0</v>
      </c>
      <c r="Z56" s="68">
        <f t="shared" si="56"/>
        <v>0</v>
      </c>
      <c r="AA56" s="68">
        <f t="shared" si="56"/>
        <v>0</v>
      </c>
      <c r="AB56" s="68">
        <f t="shared" si="56"/>
        <v>0</v>
      </c>
      <c r="AC56" s="68">
        <f t="shared" si="56"/>
        <v>0</v>
      </c>
      <c r="AD56" s="68">
        <f t="shared" si="56"/>
        <v>0</v>
      </c>
      <c r="AE56" s="68">
        <f t="shared" si="56"/>
        <v>0</v>
      </c>
      <c r="AF56" s="69">
        <f>SUM(W56:AE56)</f>
        <v>0</v>
      </c>
      <c r="AG56" s="282">
        <f t="shared" ref="AG56:AO56" si="57">SUM(AG19,AG25,AG31,AG37,AG43,AG49)</f>
        <v>0</v>
      </c>
      <c r="AH56" s="282">
        <f t="shared" si="57"/>
        <v>0</v>
      </c>
      <c r="AI56" s="282">
        <f t="shared" si="57"/>
        <v>0</v>
      </c>
      <c r="AJ56" s="282">
        <f t="shared" si="57"/>
        <v>0</v>
      </c>
      <c r="AK56" s="282">
        <f t="shared" si="57"/>
        <v>0</v>
      </c>
      <c r="AL56" s="282">
        <f t="shared" si="57"/>
        <v>0</v>
      </c>
      <c r="AM56" s="282">
        <f t="shared" si="57"/>
        <v>0</v>
      </c>
      <c r="AN56" s="282">
        <f t="shared" si="57"/>
        <v>0</v>
      </c>
      <c r="AO56" s="282">
        <f t="shared" si="57"/>
        <v>0</v>
      </c>
      <c r="AP56" s="349">
        <f>SUM(AG56:AO56)</f>
        <v>0</v>
      </c>
      <c r="AQ56" s="68">
        <f t="shared" ref="AQ56:AY56" si="58">SUM(AQ19,AQ25,AQ31,AQ37,AQ43,AQ49)</f>
        <v>0</v>
      </c>
      <c r="AR56" s="68">
        <f t="shared" si="58"/>
        <v>0</v>
      </c>
      <c r="AS56" s="68">
        <f t="shared" si="58"/>
        <v>0</v>
      </c>
      <c r="AT56" s="68">
        <f t="shared" si="58"/>
        <v>0</v>
      </c>
      <c r="AU56" s="68">
        <f t="shared" si="58"/>
        <v>0</v>
      </c>
      <c r="AV56" s="68">
        <f t="shared" si="58"/>
        <v>0</v>
      </c>
      <c r="AW56" s="68">
        <f t="shared" si="58"/>
        <v>0</v>
      </c>
      <c r="AX56" s="68">
        <f t="shared" si="58"/>
        <v>0</v>
      </c>
      <c r="AY56" s="68">
        <f t="shared" si="58"/>
        <v>0</v>
      </c>
      <c r="AZ56" s="351">
        <f>SUM(AQ56:AY56)</f>
        <v>0</v>
      </c>
      <c r="BA56" s="367"/>
      <c r="BB56" s="129">
        <f>SUM(L56,V56,AF56,AP56,AZ56)</f>
        <v>0</v>
      </c>
      <c r="BC56" s="286"/>
    </row>
    <row r="57" spans="1:66" x14ac:dyDescent="0.2">
      <c r="A57" s="7" t="s">
        <v>13</v>
      </c>
      <c r="B57" s="60">
        <f>'2.Input-Scenarios &amp; Projections'!C35</f>
        <v>0</v>
      </c>
      <c r="C57" s="68">
        <f t="shared" ref="C57:K57" si="59">SUM(C20,C26,C32,C38,C44,C50)</f>
        <v>0</v>
      </c>
      <c r="D57" s="68">
        <f t="shared" si="59"/>
        <v>0</v>
      </c>
      <c r="E57" s="68">
        <f t="shared" si="59"/>
        <v>0</v>
      </c>
      <c r="F57" s="68">
        <f t="shared" si="59"/>
        <v>0</v>
      </c>
      <c r="G57" s="68">
        <f t="shared" si="59"/>
        <v>0</v>
      </c>
      <c r="H57" s="68">
        <f t="shared" si="59"/>
        <v>0</v>
      </c>
      <c r="I57" s="598">
        <f t="shared" si="59"/>
        <v>0</v>
      </c>
      <c r="J57" s="68">
        <f t="shared" si="59"/>
        <v>0</v>
      </c>
      <c r="K57" s="68">
        <f t="shared" si="59"/>
        <v>0</v>
      </c>
      <c r="L57" s="69">
        <f>SUM(C57:K57)</f>
        <v>0</v>
      </c>
      <c r="M57" s="282">
        <f t="shared" ref="M57:U57" si="60">SUM(M20,M26,M32,M38,M44,M50)</f>
        <v>0</v>
      </c>
      <c r="N57" s="282">
        <f t="shared" si="60"/>
        <v>0</v>
      </c>
      <c r="O57" s="282">
        <f t="shared" si="60"/>
        <v>0</v>
      </c>
      <c r="P57" s="282">
        <f t="shared" si="60"/>
        <v>0</v>
      </c>
      <c r="Q57" s="282">
        <f t="shared" si="60"/>
        <v>0</v>
      </c>
      <c r="R57" s="282">
        <f t="shared" si="60"/>
        <v>0</v>
      </c>
      <c r="S57" s="282">
        <f t="shared" si="60"/>
        <v>0</v>
      </c>
      <c r="T57" s="282">
        <f t="shared" si="60"/>
        <v>0</v>
      </c>
      <c r="U57" s="282">
        <f t="shared" si="60"/>
        <v>0</v>
      </c>
      <c r="V57" s="349">
        <f>SUM(M57:U57)</f>
        <v>0</v>
      </c>
      <c r="W57" s="68">
        <f t="shared" ref="W57:AE57" si="61">SUM(W20,W26,W32,W38,W44,W50)</f>
        <v>0</v>
      </c>
      <c r="X57" s="68">
        <f t="shared" si="61"/>
        <v>0</v>
      </c>
      <c r="Y57" s="68">
        <f t="shared" si="61"/>
        <v>0</v>
      </c>
      <c r="Z57" s="68">
        <f t="shared" si="61"/>
        <v>0</v>
      </c>
      <c r="AA57" s="68">
        <f t="shared" si="61"/>
        <v>0</v>
      </c>
      <c r="AB57" s="68">
        <f t="shared" si="61"/>
        <v>0</v>
      </c>
      <c r="AC57" s="68">
        <f t="shared" si="61"/>
        <v>0</v>
      </c>
      <c r="AD57" s="68">
        <f t="shared" si="61"/>
        <v>0</v>
      </c>
      <c r="AE57" s="68">
        <f t="shared" si="61"/>
        <v>0</v>
      </c>
      <c r="AF57" s="69">
        <f>SUM(W57:AE57)</f>
        <v>0</v>
      </c>
      <c r="AG57" s="282">
        <f t="shared" ref="AG57:AO57" si="62">SUM(AG20,AG26,AG32,AG38,AG44,AG50)</f>
        <v>0</v>
      </c>
      <c r="AH57" s="282">
        <f t="shared" si="62"/>
        <v>0</v>
      </c>
      <c r="AI57" s="282">
        <f t="shared" si="62"/>
        <v>0</v>
      </c>
      <c r="AJ57" s="282">
        <f t="shared" si="62"/>
        <v>0</v>
      </c>
      <c r="AK57" s="282">
        <f t="shared" si="62"/>
        <v>0</v>
      </c>
      <c r="AL57" s="282">
        <f t="shared" si="62"/>
        <v>0</v>
      </c>
      <c r="AM57" s="282">
        <f t="shared" si="62"/>
        <v>0</v>
      </c>
      <c r="AN57" s="282">
        <f t="shared" si="62"/>
        <v>0</v>
      </c>
      <c r="AO57" s="282">
        <f t="shared" si="62"/>
        <v>0</v>
      </c>
      <c r="AP57" s="349">
        <f>SUM(AG57:AO57)</f>
        <v>0</v>
      </c>
      <c r="AQ57" s="68">
        <f t="shared" ref="AQ57:AY57" si="63">SUM(AQ20,AQ26,AQ32,AQ38,AQ44,AQ50)</f>
        <v>0</v>
      </c>
      <c r="AR57" s="68">
        <f t="shared" si="63"/>
        <v>0</v>
      </c>
      <c r="AS57" s="68">
        <f t="shared" si="63"/>
        <v>0</v>
      </c>
      <c r="AT57" s="68">
        <f t="shared" si="63"/>
        <v>0</v>
      </c>
      <c r="AU57" s="68">
        <f t="shared" si="63"/>
        <v>0</v>
      </c>
      <c r="AV57" s="68">
        <f t="shared" si="63"/>
        <v>0</v>
      </c>
      <c r="AW57" s="68">
        <f t="shared" si="63"/>
        <v>0</v>
      </c>
      <c r="AX57" s="68">
        <f t="shared" si="63"/>
        <v>0</v>
      </c>
      <c r="AY57" s="68">
        <f t="shared" si="63"/>
        <v>0</v>
      </c>
      <c r="AZ57" s="351">
        <f>SUM(AQ57:AY57)</f>
        <v>0</v>
      </c>
      <c r="BA57" s="367"/>
      <c r="BB57" s="129">
        <f>SUM(L57,V57,AF57,AP57,AZ57)</f>
        <v>0</v>
      </c>
      <c r="BC57" s="286"/>
    </row>
    <row r="58" spans="1:66" x14ac:dyDescent="0.2">
      <c r="A58" s="7" t="s">
        <v>14</v>
      </c>
      <c r="B58" s="60">
        <f>'2.Input-Scenarios &amp; Projections'!C36</f>
        <v>0</v>
      </c>
      <c r="C58" s="68">
        <f t="shared" ref="C58:K58" si="64">SUM(C21,C27,C33,C39,C45,C51)</f>
        <v>0</v>
      </c>
      <c r="D58" s="68">
        <f t="shared" si="64"/>
        <v>0</v>
      </c>
      <c r="E58" s="68">
        <f t="shared" si="64"/>
        <v>0</v>
      </c>
      <c r="F58" s="68">
        <f t="shared" si="64"/>
        <v>0</v>
      </c>
      <c r="G58" s="68">
        <f t="shared" si="64"/>
        <v>0</v>
      </c>
      <c r="H58" s="68">
        <f t="shared" si="64"/>
        <v>0</v>
      </c>
      <c r="I58" s="598">
        <f t="shared" si="64"/>
        <v>0</v>
      </c>
      <c r="J58" s="68">
        <f t="shared" si="64"/>
        <v>0</v>
      </c>
      <c r="K58" s="68">
        <f t="shared" si="64"/>
        <v>0</v>
      </c>
      <c r="L58" s="69">
        <f>SUM(C58:K58)</f>
        <v>0</v>
      </c>
      <c r="M58" s="282">
        <f t="shared" ref="M58:U58" si="65">SUM(M21,M27,M33,M39,M45,M51)</f>
        <v>0</v>
      </c>
      <c r="N58" s="282">
        <f t="shared" si="65"/>
        <v>0</v>
      </c>
      <c r="O58" s="282">
        <f t="shared" si="65"/>
        <v>0</v>
      </c>
      <c r="P58" s="282">
        <f t="shared" si="65"/>
        <v>0</v>
      </c>
      <c r="Q58" s="282">
        <f t="shared" si="65"/>
        <v>0</v>
      </c>
      <c r="R58" s="282">
        <f t="shared" si="65"/>
        <v>0</v>
      </c>
      <c r="S58" s="282">
        <f t="shared" si="65"/>
        <v>0</v>
      </c>
      <c r="T58" s="282">
        <f t="shared" si="65"/>
        <v>0</v>
      </c>
      <c r="U58" s="282">
        <f t="shared" si="65"/>
        <v>0</v>
      </c>
      <c r="V58" s="349">
        <f>SUM(M58:U58)</f>
        <v>0</v>
      </c>
      <c r="W58" s="68">
        <f t="shared" ref="W58:AE58" si="66">SUM(W21,W27,W33,W39,W45,W51)</f>
        <v>0</v>
      </c>
      <c r="X58" s="68">
        <f t="shared" si="66"/>
        <v>0</v>
      </c>
      <c r="Y58" s="68">
        <f t="shared" si="66"/>
        <v>0</v>
      </c>
      <c r="Z58" s="68">
        <f t="shared" si="66"/>
        <v>0</v>
      </c>
      <c r="AA58" s="68">
        <f t="shared" si="66"/>
        <v>0</v>
      </c>
      <c r="AB58" s="68">
        <f t="shared" si="66"/>
        <v>0</v>
      </c>
      <c r="AC58" s="68">
        <f t="shared" si="66"/>
        <v>0</v>
      </c>
      <c r="AD58" s="68">
        <f t="shared" si="66"/>
        <v>0</v>
      </c>
      <c r="AE58" s="68">
        <f t="shared" si="66"/>
        <v>0</v>
      </c>
      <c r="AF58" s="69">
        <f>SUM(W58:AE58)</f>
        <v>0</v>
      </c>
      <c r="AG58" s="282">
        <f t="shared" ref="AG58:AO58" si="67">SUM(AG21,AG27,AG33,AG39,AG45,AG51)</f>
        <v>0</v>
      </c>
      <c r="AH58" s="282">
        <f t="shared" si="67"/>
        <v>0</v>
      </c>
      <c r="AI58" s="282">
        <f t="shared" si="67"/>
        <v>0</v>
      </c>
      <c r="AJ58" s="282">
        <f t="shared" si="67"/>
        <v>0</v>
      </c>
      <c r="AK58" s="282">
        <f t="shared" si="67"/>
        <v>0</v>
      </c>
      <c r="AL58" s="282">
        <f t="shared" si="67"/>
        <v>0</v>
      </c>
      <c r="AM58" s="282">
        <f t="shared" si="67"/>
        <v>0</v>
      </c>
      <c r="AN58" s="282">
        <f t="shared" si="67"/>
        <v>0</v>
      </c>
      <c r="AO58" s="282">
        <f t="shared" si="67"/>
        <v>0</v>
      </c>
      <c r="AP58" s="349">
        <f>SUM(AG58:AO58)</f>
        <v>0</v>
      </c>
      <c r="AQ58" s="68">
        <f t="shared" ref="AQ58:AY58" si="68">SUM(AQ21,AQ27,AQ33,AQ39,AQ45,AQ51)</f>
        <v>0</v>
      </c>
      <c r="AR58" s="68">
        <f t="shared" si="68"/>
        <v>0</v>
      </c>
      <c r="AS58" s="68">
        <f t="shared" si="68"/>
        <v>0</v>
      </c>
      <c r="AT58" s="68">
        <f t="shared" si="68"/>
        <v>0</v>
      </c>
      <c r="AU58" s="68">
        <f t="shared" si="68"/>
        <v>0</v>
      </c>
      <c r="AV58" s="68">
        <f t="shared" si="68"/>
        <v>0</v>
      </c>
      <c r="AW58" s="68">
        <f t="shared" si="68"/>
        <v>0</v>
      </c>
      <c r="AX58" s="68">
        <f t="shared" si="68"/>
        <v>0</v>
      </c>
      <c r="AY58" s="68">
        <f t="shared" si="68"/>
        <v>0</v>
      </c>
      <c r="AZ58" s="351">
        <f>SUM(AQ58:AY58)</f>
        <v>0</v>
      </c>
      <c r="BA58" s="367"/>
      <c r="BB58" s="129">
        <f>SUM(L58,V58,AF58,AP58,AZ58)</f>
        <v>0</v>
      </c>
    </row>
    <row r="59" spans="1:66" s="53" customFormat="1" x14ac:dyDescent="0.2">
      <c r="B59" s="54"/>
      <c r="C59" s="123"/>
      <c r="D59" s="123"/>
      <c r="E59" s="123"/>
      <c r="F59" s="123"/>
      <c r="G59" s="123"/>
      <c r="H59" s="123"/>
      <c r="I59" s="603"/>
      <c r="J59" s="71"/>
      <c r="L59" s="123">
        <f>SUM(C56:K58)</f>
        <v>0</v>
      </c>
      <c r="N59" s="123"/>
      <c r="O59" s="71"/>
      <c r="P59" s="71"/>
      <c r="Q59" s="71"/>
      <c r="R59" s="71"/>
      <c r="S59" s="70"/>
      <c r="T59" s="79"/>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W59" s="71"/>
      <c r="AX59" s="71"/>
      <c r="AY59" s="71"/>
      <c r="AZ59" s="71"/>
      <c r="BA59" s="71"/>
      <c r="BB59" s="286">
        <f>SUM(BB56:BB58)</f>
        <v>0</v>
      </c>
      <c r="BC59" s="71"/>
      <c r="BD59" s="71"/>
    </row>
    <row r="60" spans="1:66" s="54" customFormat="1" x14ac:dyDescent="0.2">
      <c r="C60" s="71"/>
      <c r="D60" s="71"/>
      <c r="E60" s="71"/>
      <c r="F60" s="71"/>
      <c r="G60" s="71"/>
      <c r="H60" s="71"/>
      <c r="I60" s="603"/>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row>
    <row r="61" spans="1:66" s="53" customFormat="1" ht="15.75" x14ac:dyDescent="0.25">
      <c r="A61" s="49" t="s">
        <v>113</v>
      </c>
      <c r="B61" s="11"/>
      <c r="C61" s="126"/>
      <c r="D61" s="340"/>
      <c r="E61" s="343"/>
      <c r="F61" s="343"/>
      <c r="G61" s="343"/>
      <c r="H61" s="343"/>
      <c r="I61" s="605"/>
      <c r="J61" s="343"/>
      <c r="K61" s="399"/>
      <c r="L61" s="400"/>
      <c r="AP61" s="71"/>
      <c r="AQ61" s="71"/>
      <c r="AR61" s="71"/>
      <c r="AS61" s="71"/>
      <c r="AT61" s="71"/>
      <c r="AU61" s="71"/>
      <c r="AV61" s="71"/>
      <c r="AW61" s="71"/>
      <c r="AX61" s="71"/>
      <c r="AY61" s="71"/>
      <c r="AZ61" s="71"/>
    </row>
    <row r="62" spans="1:66" s="53" customFormat="1" ht="22.5" x14ac:dyDescent="0.2">
      <c r="C62" s="63" t="str">
        <f>'2.Input-Scenarios &amp; Projections'!$D$12</f>
        <v>Pills</v>
      </c>
      <c r="D62" s="16" t="str">
        <f>'2.Input-Scenarios &amp; Projections'!$E$12</f>
        <v>Injectables</v>
      </c>
      <c r="E62" s="341" t="str">
        <f>'2.Input-Scenarios &amp; Projections'!$F$12</f>
        <v>Condoms (male)</v>
      </c>
      <c r="F62" s="341" t="str">
        <f>'2.Input-Scenarios &amp; Projections'!$G$12</f>
        <v>Condoms (female)</v>
      </c>
      <c r="G62" s="341" t="str">
        <f>'2.Input-Scenarios &amp; Projections'!$H$12</f>
        <v>Implants</v>
      </c>
      <c r="H62" s="341" t="str">
        <f>'2.Input-Scenarios &amp; Projections'!$I$12</f>
        <v>IUD</v>
      </c>
      <c r="I62" s="16" t="str">
        <f>'2.Input-Scenarios &amp; Projections'!$J$12</f>
        <v>Emergency Contraceptives</v>
      </c>
      <c r="J62" s="16">
        <f>'2.Input-Scenarios &amp; Projections'!$K$12</f>
        <v>0</v>
      </c>
      <c r="K62" s="341">
        <f>'2.Input-Scenarios &amp; Projections'!$L$12</f>
        <v>0</v>
      </c>
      <c r="L62" s="331" t="s">
        <v>124</v>
      </c>
      <c r="M62" s="92"/>
      <c r="N62" s="1146" t="s">
        <v>216</v>
      </c>
      <c r="AR62" s="92"/>
      <c r="AS62" s="92"/>
      <c r="AT62" s="92"/>
      <c r="AU62" s="92"/>
      <c r="AV62" s="92"/>
    </row>
    <row r="63" spans="1:66" s="53" customFormat="1" ht="12" x14ac:dyDescent="0.2">
      <c r="A63" s="7" t="s">
        <v>12</v>
      </c>
      <c r="B63" s="60">
        <f>'2.Input-Scenarios &amp; Projections'!$C$34</f>
        <v>0</v>
      </c>
      <c r="C63" s="138">
        <f t="shared" ref="C63:K65" si="69">SUM(C56,M56,W56,AG56,AQ56)</f>
        <v>0</v>
      </c>
      <c r="D63" s="138">
        <f t="shared" si="69"/>
        <v>0</v>
      </c>
      <c r="E63" s="138">
        <f t="shared" si="69"/>
        <v>0</v>
      </c>
      <c r="F63" s="138">
        <f t="shared" si="69"/>
        <v>0</v>
      </c>
      <c r="G63" s="138">
        <f t="shared" si="69"/>
        <v>0</v>
      </c>
      <c r="H63" s="138">
        <f t="shared" si="69"/>
        <v>0</v>
      </c>
      <c r="I63" s="606">
        <f t="shared" si="69"/>
        <v>0</v>
      </c>
      <c r="J63" s="138">
        <f t="shared" si="69"/>
        <v>0</v>
      </c>
      <c r="K63" s="138">
        <f t="shared" si="69"/>
        <v>0</v>
      </c>
      <c r="L63" s="360">
        <f>SUM(C63:K63)</f>
        <v>0</v>
      </c>
      <c r="M63" s="92" t="s">
        <v>149</v>
      </c>
      <c r="AR63" s="92"/>
      <c r="AS63" s="92"/>
      <c r="AT63" s="92"/>
      <c r="AU63" s="92"/>
      <c r="AV63" s="92"/>
    </row>
    <row r="64" spans="1:66" s="53" customFormat="1" ht="12" x14ac:dyDescent="0.2">
      <c r="A64" s="7" t="s">
        <v>13</v>
      </c>
      <c r="B64" s="60">
        <f>'2.Input-Scenarios &amp; Projections'!$C$35</f>
        <v>0</v>
      </c>
      <c r="C64" s="138">
        <f t="shared" si="69"/>
        <v>0</v>
      </c>
      <c r="D64" s="138">
        <f t="shared" si="69"/>
        <v>0</v>
      </c>
      <c r="E64" s="138">
        <f t="shared" si="69"/>
        <v>0</v>
      </c>
      <c r="F64" s="138">
        <f t="shared" si="69"/>
        <v>0</v>
      </c>
      <c r="G64" s="138">
        <f t="shared" si="69"/>
        <v>0</v>
      </c>
      <c r="H64" s="138">
        <f t="shared" si="69"/>
        <v>0</v>
      </c>
      <c r="I64" s="606">
        <f t="shared" si="69"/>
        <v>0</v>
      </c>
      <c r="J64" s="138">
        <f t="shared" si="69"/>
        <v>0</v>
      </c>
      <c r="K64" s="138">
        <f t="shared" si="69"/>
        <v>0</v>
      </c>
      <c r="L64" s="360">
        <f>SUM(C64:K64)</f>
        <v>0</v>
      </c>
      <c r="M64" s="92" t="s">
        <v>149</v>
      </c>
      <c r="AR64" s="92"/>
      <c r="AS64" s="92"/>
      <c r="AT64" s="92"/>
      <c r="AU64" s="92"/>
      <c r="AV64" s="92"/>
    </row>
    <row r="65" spans="1:66" s="53" customFormat="1" ht="12" x14ac:dyDescent="0.2">
      <c r="A65" s="7" t="s">
        <v>14</v>
      </c>
      <c r="B65" s="60">
        <f>'2.Input-Scenarios &amp; Projections'!$C$36</f>
        <v>0</v>
      </c>
      <c r="C65" s="138">
        <f t="shared" si="69"/>
        <v>0</v>
      </c>
      <c r="D65" s="138">
        <f t="shared" si="69"/>
        <v>0</v>
      </c>
      <c r="E65" s="138">
        <f t="shared" si="69"/>
        <v>0</v>
      </c>
      <c r="F65" s="138">
        <f t="shared" si="69"/>
        <v>0</v>
      </c>
      <c r="G65" s="138">
        <f t="shared" si="69"/>
        <v>0</v>
      </c>
      <c r="H65" s="138">
        <f t="shared" si="69"/>
        <v>0</v>
      </c>
      <c r="I65" s="606">
        <f t="shared" si="69"/>
        <v>0</v>
      </c>
      <c r="J65" s="138">
        <f t="shared" si="69"/>
        <v>0</v>
      </c>
      <c r="K65" s="138">
        <f t="shared" si="69"/>
        <v>0</v>
      </c>
      <c r="L65" s="360">
        <f>SUM(C65:K65)</f>
        <v>0</v>
      </c>
      <c r="M65" s="92" t="s">
        <v>149</v>
      </c>
      <c r="AR65" s="92"/>
      <c r="AS65" s="92"/>
      <c r="AT65" s="92"/>
      <c r="AU65" s="92"/>
      <c r="AV65" s="92"/>
    </row>
    <row r="66" spans="1:66" s="53" customFormat="1" ht="12" x14ac:dyDescent="0.2">
      <c r="B66" s="361"/>
      <c r="C66" s="124"/>
      <c r="D66" s="124"/>
      <c r="E66" s="124"/>
      <c r="F66" s="124"/>
      <c r="G66" s="124"/>
      <c r="H66" s="124"/>
      <c r="I66" s="607"/>
      <c r="J66" s="124"/>
      <c r="K66" s="124"/>
      <c r="L66" s="124">
        <f>SUM(L63:L65)</f>
        <v>0</v>
      </c>
      <c r="M66" s="92" t="s">
        <v>149</v>
      </c>
      <c r="AR66" s="92"/>
      <c r="AS66" s="92"/>
      <c r="AT66" s="92"/>
      <c r="AU66" s="92"/>
      <c r="AV66" s="92"/>
    </row>
    <row r="67" spans="1:66" s="53" customFormat="1" ht="15.75" x14ac:dyDescent="0.25">
      <c r="A67" s="49" t="s">
        <v>125</v>
      </c>
      <c r="B67" s="376"/>
      <c r="C67" s="377"/>
      <c r="D67" s="377"/>
      <c r="E67" s="377"/>
      <c r="F67" s="377"/>
      <c r="G67" s="377"/>
      <c r="H67" s="377"/>
      <c r="I67" s="608"/>
      <c r="J67" s="377"/>
      <c r="K67" s="49"/>
      <c r="L67" s="49"/>
      <c r="M67" s="49"/>
      <c r="N67" s="49"/>
      <c r="O67" s="49"/>
      <c r="P67" s="49"/>
      <c r="Q67" s="49"/>
      <c r="R67" s="49"/>
      <c r="S67" s="49"/>
      <c r="T67" s="49"/>
      <c r="U67" s="49"/>
      <c r="V67" s="49"/>
      <c r="W67" s="49"/>
      <c r="X67" s="49"/>
      <c r="Y67" s="49"/>
      <c r="Z67" s="49"/>
      <c r="AA67" s="49"/>
      <c r="AB67" s="49"/>
      <c r="AC67" s="49"/>
      <c r="AP67" s="92"/>
      <c r="AQ67" s="92"/>
      <c r="AR67" s="92"/>
      <c r="AS67" s="92"/>
      <c r="AT67" s="92"/>
    </row>
    <row r="68" spans="1:66" s="53" customFormat="1" ht="12.75" x14ac:dyDescent="0.2">
      <c r="A68" s="71"/>
      <c r="B68" s="143" t="s">
        <v>12</v>
      </c>
      <c r="D68" s="71"/>
      <c r="E68" s="71"/>
      <c r="F68" s="71"/>
      <c r="G68" s="71"/>
      <c r="H68" s="71"/>
      <c r="I68" s="603"/>
      <c r="J68" s="71"/>
      <c r="K68" s="71"/>
      <c r="N68" s="143" t="s">
        <v>13</v>
      </c>
      <c r="O68" s="71"/>
      <c r="P68" s="71"/>
      <c r="Q68" s="71"/>
      <c r="R68" s="71"/>
      <c r="S68" s="71"/>
      <c r="T68" s="71"/>
      <c r="U68" s="71"/>
      <c r="Y68" s="71"/>
      <c r="Z68" s="143" t="s">
        <v>14</v>
      </c>
      <c r="AA68" s="71"/>
      <c r="AB68" s="71"/>
      <c r="AC68" s="71"/>
      <c r="AD68" s="71"/>
      <c r="AE68" s="92"/>
      <c r="AF68" s="24"/>
      <c r="AG68" s="375"/>
      <c r="AH68" s="375"/>
      <c r="AI68" s="375"/>
      <c r="AJ68" s="375"/>
      <c r="AK68" s="375"/>
      <c r="AL68" s="375"/>
      <c r="AM68" s="375"/>
      <c r="AN68" s="344"/>
      <c r="AO68" s="92"/>
      <c r="AP68" s="92"/>
      <c r="AQ68" s="92"/>
      <c r="AR68" s="92"/>
      <c r="AS68" s="92"/>
      <c r="AT68" s="92"/>
    </row>
    <row r="69" spans="1:66" s="53" customFormat="1" ht="22.5" x14ac:dyDescent="0.2">
      <c r="A69"/>
      <c r="B69" s="16" t="str">
        <f>'2.Input-Scenarios &amp; Projections'!$D$12</f>
        <v>Pills</v>
      </c>
      <c r="C69" s="16" t="str">
        <f>'2.Input-Scenarios &amp; Projections'!$E$12</f>
        <v>Injectables</v>
      </c>
      <c r="D69" s="16" t="str">
        <f>'2.Input-Scenarios &amp; Projections'!$F$12</f>
        <v>Condoms (male)</v>
      </c>
      <c r="E69" s="16" t="str">
        <f>'2.Input-Scenarios &amp; Projections'!$G$12</f>
        <v>Condoms (female)</v>
      </c>
      <c r="F69" s="16" t="str">
        <f>'2.Input-Scenarios &amp; Projections'!$H$12</f>
        <v>Implants</v>
      </c>
      <c r="G69" s="16" t="str">
        <f>'2.Input-Scenarios &amp; Projections'!$I$12</f>
        <v>IUD</v>
      </c>
      <c r="H69" s="16" t="str">
        <f>'2.Input-Scenarios &amp; Projections'!$J$12</f>
        <v>Emergency Contraceptives</v>
      </c>
      <c r="I69" s="16">
        <f>'2.Input-Scenarios &amp; Projections'!$K$12</f>
        <v>0</v>
      </c>
      <c r="J69" s="16">
        <f>'2.Input-Scenarios &amp; Projections'!$L$12</f>
        <v>0</v>
      </c>
      <c r="K69" s="92"/>
      <c r="L69" s="92"/>
      <c r="M69"/>
      <c r="N69" s="16" t="str">
        <f>'2.Input-Scenarios &amp; Projections'!$D$12</f>
        <v>Pills</v>
      </c>
      <c r="O69" s="16" t="str">
        <f>'2.Input-Scenarios &amp; Projections'!$E$12</f>
        <v>Injectables</v>
      </c>
      <c r="P69" s="16" t="str">
        <f>'2.Input-Scenarios &amp; Projections'!$F$12</f>
        <v>Condoms (male)</v>
      </c>
      <c r="Q69" s="16" t="str">
        <f>'2.Input-Scenarios &amp; Projections'!$G$12</f>
        <v>Condoms (female)</v>
      </c>
      <c r="R69" s="16" t="str">
        <f>'2.Input-Scenarios &amp; Projections'!$H$12</f>
        <v>Implants</v>
      </c>
      <c r="S69" s="16" t="str">
        <f>'2.Input-Scenarios &amp; Projections'!$I$12</f>
        <v>IUD</v>
      </c>
      <c r="T69" s="16" t="str">
        <f>'2.Input-Scenarios &amp; Projections'!$J$12</f>
        <v>Emergency Contraceptives</v>
      </c>
      <c r="U69" s="16">
        <f>'2.Input-Scenarios &amp; Projections'!$K$12</f>
        <v>0</v>
      </c>
      <c r="V69" s="16">
        <f>'2.Input-Scenarios &amp; Projections'!$L$12</f>
        <v>0</v>
      </c>
      <c r="W69" s="92"/>
      <c r="X69" s="92"/>
      <c r="Y69"/>
      <c r="Z69" s="16" t="str">
        <f>'2.Input-Scenarios &amp; Projections'!$D$12</f>
        <v>Pills</v>
      </c>
      <c r="AA69" s="16" t="str">
        <f>'2.Input-Scenarios &amp; Projections'!$E$12</f>
        <v>Injectables</v>
      </c>
      <c r="AB69" s="16" t="str">
        <f>'2.Input-Scenarios &amp; Projections'!$F$12</f>
        <v>Condoms (male)</v>
      </c>
      <c r="AC69" s="16" t="str">
        <f>'2.Input-Scenarios &amp; Projections'!$G$12</f>
        <v>Condoms (female)</v>
      </c>
      <c r="AD69" s="16" t="str">
        <f>'2.Input-Scenarios &amp; Projections'!$H$12</f>
        <v>Implants</v>
      </c>
      <c r="AE69" s="16" t="str">
        <f>'2.Input-Scenarios &amp; Projections'!$I$12</f>
        <v>IUD</v>
      </c>
      <c r="AF69" s="16" t="str">
        <f>'2.Input-Scenarios &amp; Projections'!$J$12</f>
        <v>Emergency Contraceptives</v>
      </c>
      <c r="AG69" s="16">
        <f>'2.Input-Scenarios &amp; Projections'!$K$12</f>
        <v>0</v>
      </c>
      <c r="AH69" s="16">
        <f>'2.Input-Scenarios &amp; Projections'!$L$12</f>
        <v>0</v>
      </c>
      <c r="AI69" s="92"/>
      <c r="AJ69" s="92"/>
      <c r="AK69" s="92"/>
      <c r="AL69" s="24"/>
      <c r="AM69" s="375"/>
      <c r="AN69" s="375"/>
      <c r="AO69" s="375"/>
      <c r="AP69" s="375"/>
      <c r="AQ69" s="375"/>
      <c r="AR69" s="375"/>
      <c r="AS69" s="375"/>
      <c r="AT69" s="344"/>
      <c r="AU69" s="92"/>
      <c r="AV69" s="92"/>
      <c r="AW69" s="92"/>
      <c r="AX69" s="92"/>
      <c r="AY69" s="92"/>
      <c r="AZ69" s="92"/>
    </row>
    <row r="70" spans="1:66" s="53" customFormat="1" ht="12.75" x14ac:dyDescent="0.2">
      <c r="A70">
        <f>'1. Input - Background info'!B7</f>
        <v>0</v>
      </c>
      <c r="B70" s="332">
        <f t="shared" ref="B70:G70" si="70">SUM(C56)</f>
        <v>0</v>
      </c>
      <c r="C70" s="332">
        <f t="shared" si="70"/>
        <v>0</v>
      </c>
      <c r="D70" s="332">
        <f t="shared" si="70"/>
        <v>0</v>
      </c>
      <c r="E70" s="332">
        <f t="shared" si="70"/>
        <v>0</v>
      </c>
      <c r="F70" s="332">
        <f t="shared" si="70"/>
        <v>0</v>
      </c>
      <c r="G70" s="332">
        <f t="shared" si="70"/>
        <v>0</v>
      </c>
      <c r="H70" s="332">
        <f>SUM(I56)</f>
        <v>0</v>
      </c>
      <c r="I70" s="609">
        <f>SUM(J56)</f>
        <v>0</v>
      </c>
      <c r="J70" s="332">
        <f>SUM(K56)</f>
        <v>0</v>
      </c>
      <c r="K70" s="71">
        <f>SUM(B70:J70)</f>
        <v>0</v>
      </c>
      <c r="L70" s="92"/>
      <c r="M70">
        <f>'1. Input - Background info'!B7</f>
        <v>0</v>
      </c>
      <c r="N70" s="332">
        <f t="shared" ref="N70:S70" si="71">C57</f>
        <v>0</v>
      </c>
      <c r="O70" s="332">
        <f t="shared" si="71"/>
        <v>0</v>
      </c>
      <c r="P70" s="332">
        <f t="shared" si="71"/>
        <v>0</v>
      </c>
      <c r="Q70" s="332">
        <f t="shared" si="71"/>
        <v>0</v>
      </c>
      <c r="R70" s="332">
        <f t="shared" si="71"/>
        <v>0</v>
      </c>
      <c r="S70" s="332">
        <f t="shared" si="71"/>
        <v>0</v>
      </c>
      <c r="T70" s="332">
        <f>I57</f>
        <v>0</v>
      </c>
      <c r="U70" s="332">
        <f>J57</f>
        <v>0</v>
      </c>
      <c r="V70" s="332">
        <f>K57</f>
        <v>0</v>
      </c>
      <c r="W70" s="344">
        <f>SUM(N70:V70)</f>
        <v>0</v>
      </c>
      <c r="X70" s="92"/>
      <c r="Y70">
        <f>'1. Input - Background info'!B7</f>
        <v>0</v>
      </c>
      <c r="Z70" s="332">
        <f t="shared" ref="Z70:AE70" si="72">C58</f>
        <v>0</v>
      </c>
      <c r="AA70" s="332">
        <f t="shared" si="72"/>
        <v>0</v>
      </c>
      <c r="AB70" s="332">
        <f t="shared" si="72"/>
        <v>0</v>
      </c>
      <c r="AC70" s="332">
        <f t="shared" si="72"/>
        <v>0</v>
      </c>
      <c r="AD70" s="332">
        <f t="shared" si="72"/>
        <v>0</v>
      </c>
      <c r="AE70" s="332">
        <f t="shared" si="72"/>
        <v>0</v>
      </c>
      <c r="AF70" s="332">
        <f>I58</f>
        <v>0</v>
      </c>
      <c r="AG70" s="332">
        <f>J58</f>
        <v>0</v>
      </c>
      <c r="AH70" s="332">
        <f>K58</f>
        <v>0</v>
      </c>
      <c r="AI70" s="344">
        <f>SUM(Z70:AH70)</f>
        <v>0</v>
      </c>
      <c r="AJ70" s="92"/>
      <c r="AK70" s="92"/>
      <c r="AL70" s="24"/>
      <c r="AM70" s="375"/>
      <c r="AN70" s="375"/>
      <c r="AO70" s="375"/>
      <c r="AP70" s="375"/>
      <c r="AQ70" s="375"/>
      <c r="AR70" s="375"/>
      <c r="AS70" s="375"/>
      <c r="AT70" s="344"/>
      <c r="AU70" s="92"/>
      <c r="AV70" s="92"/>
      <c r="AW70" s="92"/>
      <c r="AX70" s="92"/>
      <c r="AY70" s="92"/>
      <c r="AZ70" s="92"/>
    </row>
    <row r="71" spans="1:66" s="53" customFormat="1" ht="12.75" x14ac:dyDescent="0.2">
      <c r="A71">
        <f>A70+1</f>
        <v>1</v>
      </c>
      <c r="B71" s="332">
        <f t="shared" ref="B71:I71" si="73">M56</f>
        <v>0</v>
      </c>
      <c r="C71" s="332">
        <f t="shared" si="73"/>
        <v>0</v>
      </c>
      <c r="D71" s="332">
        <f t="shared" si="73"/>
        <v>0</v>
      </c>
      <c r="E71" s="332">
        <f t="shared" si="73"/>
        <v>0</v>
      </c>
      <c r="F71" s="332">
        <f t="shared" si="73"/>
        <v>0</v>
      </c>
      <c r="G71" s="332">
        <f t="shared" si="73"/>
        <v>0</v>
      </c>
      <c r="H71" s="332">
        <f t="shared" si="73"/>
        <v>0</v>
      </c>
      <c r="I71" s="609">
        <f t="shared" si="73"/>
        <v>0</v>
      </c>
      <c r="J71" s="332">
        <f>U56</f>
        <v>0</v>
      </c>
      <c r="K71" s="71">
        <f>SUM(B71:J71)</f>
        <v>0</v>
      </c>
      <c r="L71" s="92"/>
      <c r="M71">
        <f>M70+1</f>
        <v>1</v>
      </c>
      <c r="N71" s="332">
        <f t="shared" ref="N71:S71" si="74">M57</f>
        <v>0</v>
      </c>
      <c r="O71" s="332">
        <f t="shared" si="74"/>
        <v>0</v>
      </c>
      <c r="P71" s="332">
        <f t="shared" si="74"/>
        <v>0</v>
      </c>
      <c r="Q71" s="332">
        <f t="shared" si="74"/>
        <v>0</v>
      </c>
      <c r="R71" s="332">
        <f t="shared" si="74"/>
        <v>0</v>
      </c>
      <c r="S71" s="332">
        <f t="shared" si="74"/>
        <v>0</v>
      </c>
      <c r="T71" s="332">
        <f>S57</f>
        <v>0</v>
      </c>
      <c r="U71" s="332">
        <f>T57</f>
        <v>0</v>
      </c>
      <c r="V71" s="332">
        <f>U57</f>
        <v>0</v>
      </c>
      <c r="W71" s="344">
        <f>SUM(N71:V71)</f>
        <v>0</v>
      </c>
      <c r="X71" s="92"/>
      <c r="Y71">
        <f>Y70+1</f>
        <v>1</v>
      </c>
      <c r="Z71" s="332">
        <f t="shared" ref="Z71:AE71" si="75">M58</f>
        <v>0</v>
      </c>
      <c r="AA71" s="332">
        <f t="shared" si="75"/>
        <v>0</v>
      </c>
      <c r="AB71" s="332">
        <f t="shared" si="75"/>
        <v>0</v>
      </c>
      <c r="AC71" s="332">
        <f t="shared" si="75"/>
        <v>0</v>
      </c>
      <c r="AD71" s="332">
        <f t="shared" si="75"/>
        <v>0</v>
      </c>
      <c r="AE71" s="332">
        <f t="shared" si="75"/>
        <v>0</v>
      </c>
      <c r="AF71" s="332">
        <f>S58</f>
        <v>0</v>
      </c>
      <c r="AG71" s="332">
        <f>T58</f>
        <v>0</v>
      </c>
      <c r="AH71" s="332">
        <f>U58</f>
        <v>0</v>
      </c>
      <c r="AI71" s="344">
        <f>SUM(Z71:AH71)</f>
        <v>0</v>
      </c>
      <c r="AJ71" s="92"/>
      <c r="AK71" s="92"/>
      <c r="AL71" s="24"/>
      <c r="AM71" s="375"/>
      <c r="AN71" s="375"/>
      <c r="AO71" s="375"/>
      <c r="AP71" s="375"/>
      <c r="AQ71" s="375"/>
      <c r="AR71" s="375"/>
      <c r="AS71" s="375"/>
      <c r="AT71" s="344"/>
      <c r="AU71" s="92"/>
      <c r="AV71" s="92"/>
      <c r="AW71" s="92"/>
      <c r="AX71" s="92"/>
      <c r="AY71" s="92"/>
      <c r="AZ71" s="92"/>
    </row>
    <row r="72" spans="1:66" s="53" customFormat="1" ht="12.75" x14ac:dyDescent="0.2">
      <c r="A72">
        <f>A71+1</f>
        <v>2</v>
      </c>
      <c r="B72" s="332">
        <f t="shared" ref="B72:G72" si="76">SUM(W56)</f>
        <v>0</v>
      </c>
      <c r="C72" s="332">
        <f t="shared" si="76"/>
        <v>0</v>
      </c>
      <c r="D72" s="332">
        <f t="shared" si="76"/>
        <v>0</v>
      </c>
      <c r="E72" s="332">
        <f t="shared" si="76"/>
        <v>0</v>
      </c>
      <c r="F72" s="332">
        <f t="shared" si="76"/>
        <v>0</v>
      </c>
      <c r="G72" s="332">
        <f t="shared" si="76"/>
        <v>0</v>
      </c>
      <c r="H72" s="332">
        <f>SUM(AC56)</f>
        <v>0</v>
      </c>
      <c r="I72" s="609">
        <f>SUM(AD56)</f>
        <v>0</v>
      </c>
      <c r="J72" s="332">
        <f>SUM(AE56)</f>
        <v>0</v>
      </c>
      <c r="K72" s="71">
        <f>SUM(B72:J72)</f>
        <v>0</v>
      </c>
      <c r="L72" s="92"/>
      <c r="M72">
        <f>M71+1</f>
        <v>2</v>
      </c>
      <c r="N72" s="332">
        <f t="shared" ref="N72:S72" si="77">W57</f>
        <v>0</v>
      </c>
      <c r="O72" s="332">
        <f t="shared" si="77"/>
        <v>0</v>
      </c>
      <c r="P72" s="332">
        <f t="shared" si="77"/>
        <v>0</v>
      </c>
      <c r="Q72" s="332">
        <f t="shared" si="77"/>
        <v>0</v>
      </c>
      <c r="R72" s="332">
        <f t="shared" si="77"/>
        <v>0</v>
      </c>
      <c r="S72" s="332">
        <f t="shared" si="77"/>
        <v>0</v>
      </c>
      <c r="T72" s="332">
        <f>AC57</f>
        <v>0</v>
      </c>
      <c r="U72" s="332">
        <f>AD57</f>
        <v>0</v>
      </c>
      <c r="V72" s="332">
        <f>AE57</f>
        <v>0</v>
      </c>
      <c r="W72" s="344">
        <f>SUM(N72:V72)</f>
        <v>0</v>
      </c>
      <c r="X72" s="92"/>
      <c r="Y72">
        <f>Y71+1</f>
        <v>2</v>
      </c>
      <c r="Z72" s="332">
        <f t="shared" ref="Z72:AE72" si="78">W58</f>
        <v>0</v>
      </c>
      <c r="AA72" s="332">
        <f t="shared" si="78"/>
        <v>0</v>
      </c>
      <c r="AB72" s="332">
        <f t="shared" si="78"/>
        <v>0</v>
      </c>
      <c r="AC72" s="332">
        <f t="shared" si="78"/>
        <v>0</v>
      </c>
      <c r="AD72" s="332">
        <f t="shared" si="78"/>
        <v>0</v>
      </c>
      <c r="AE72" s="332">
        <f t="shared" si="78"/>
        <v>0</v>
      </c>
      <c r="AF72" s="332">
        <f>AC58</f>
        <v>0</v>
      </c>
      <c r="AG72" s="332">
        <f>AD58</f>
        <v>0</v>
      </c>
      <c r="AH72" s="332">
        <f>AE58</f>
        <v>0</v>
      </c>
      <c r="AI72" s="344">
        <f>SUM(Z72:AH72)</f>
        <v>0</v>
      </c>
      <c r="AJ72" s="92"/>
      <c r="AK72" s="92"/>
      <c r="AL72" s="24"/>
      <c r="AM72" s="375"/>
      <c r="AN72" s="375"/>
      <c r="AO72" s="375"/>
      <c r="AP72" s="375"/>
      <c r="AQ72" s="375"/>
      <c r="AR72" s="375"/>
      <c r="AS72" s="375"/>
      <c r="AT72" s="344"/>
      <c r="AU72" s="92"/>
      <c r="AV72" s="92"/>
      <c r="AW72" s="92"/>
      <c r="AX72" s="92"/>
      <c r="AY72" s="92"/>
      <c r="AZ72" s="92"/>
    </row>
    <row r="73" spans="1:66" s="53" customFormat="1" ht="12.75" x14ac:dyDescent="0.2">
      <c r="A73">
        <f>A72+1</f>
        <v>3</v>
      </c>
      <c r="B73" s="332">
        <f t="shared" ref="B73:G73" si="79">AG56</f>
        <v>0</v>
      </c>
      <c r="C73" s="332">
        <f t="shared" si="79"/>
        <v>0</v>
      </c>
      <c r="D73" s="332">
        <f t="shared" si="79"/>
        <v>0</v>
      </c>
      <c r="E73" s="332">
        <f t="shared" si="79"/>
        <v>0</v>
      </c>
      <c r="F73" s="332">
        <f t="shared" si="79"/>
        <v>0</v>
      </c>
      <c r="G73" s="332">
        <f t="shared" si="79"/>
        <v>0</v>
      </c>
      <c r="H73" s="332">
        <f>AM56</f>
        <v>0</v>
      </c>
      <c r="I73" s="609">
        <f>AN56</f>
        <v>0</v>
      </c>
      <c r="J73" s="332">
        <f>AO56</f>
        <v>0</v>
      </c>
      <c r="K73" s="71">
        <f>SUM(B73:J73)</f>
        <v>0</v>
      </c>
      <c r="L73" s="92"/>
      <c r="M73">
        <f>M72+1</f>
        <v>3</v>
      </c>
      <c r="N73" s="332">
        <f t="shared" ref="N73:S73" si="80">AG57</f>
        <v>0</v>
      </c>
      <c r="O73" s="332">
        <f t="shared" si="80"/>
        <v>0</v>
      </c>
      <c r="P73" s="332">
        <f t="shared" si="80"/>
        <v>0</v>
      </c>
      <c r="Q73" s="332">
        <f t="shared" si="80"/>
        <v>0</v>
      </c>
      <c r="R73" s="332">
        <f t="shared" si="80"/>
        <v>0</v>
      </c>
      <c r="S73" s="332">
        <f t="shared" si="80"/>
        <v>0</v>
      </c>
      <c r="T73" s="332">
        <f>AM57</f>
        <v>0</v>
      </c>
      <c r="U73" s="332">
        <f>AN57</f>
        <v>0</v>
      </c>
      <c r="V73" s="332">
        <f>AO57</f>
        <v>0</v>
      </c>
      <c r="W73" s="344">
        <f>SUM(N73:V73)</f>
        <v>0</v>
      </c>
      <c r="X73" s="92"/>
      <c r="Y73">
        <f>Y72+1</f>
        <v>3</v>
      </c>
      <c r="Z73" s="332">
        <f t="shared" ref="Z73:AE73" si="81">AG58</f>
        <v>0</v>
      </c>
      <c r="AA73" s="332">
        <f t="shared" si="81"/>
        <v>0</v>
      </c>
      <c r="AB73" s="332">
        <f t="shared" si="81"/>
        <v>0</v>
      </c>
      <c r="AC73" s="332">
        <f t="shared" si="81"/>
        <v>0</v>
      </c>
      <c r="AD73" s="332">
        <f t="shared" si="81"/>
        <v>0</v>
      </c>
      <c r="AE73" s="332">
        <f t="shared" si="81"/>
        <v>0</v>
      </c>
      <c r="AF73" s="332">
        <f>AM58</f>
        <v>0</v>
      </c>
      <c r="AG73" s="332">
        <f>AN58</f>
        <v>0</v>
      </c>
      <c r="AH73" s="332">
        <f>AO58</f>
        <v>0</v>
      </c>
      <c r="AI73" s="344">
        <f>SUM(Z73:AH73)</f>
        <v>0</v>
      </c>
      <c r="AJ73" s="92"/>
      <c r="AK73" s="92"/>
      <c r="AL73" s="24"/>
      <c r="AM73" s="375"/>
      <c r="AN73" s="375"/>
      <c r="AO73" s="375"/>
      <c r="AP73" s="375"/>
      <c r="AQ73" s="375"/>
      <c r="AR73" s="375"/>
      <c r="AS73" s="375"/>
      <c r="AT73" s="344"/>
      <c r="AU73" s="92"/>
      <c r="AV73" s="92"/>
      <c r="AW73" s="92"/>
      <c r="AX73" s="92"/>
      <c r="AY73" s="92"/>
      <c r="AZ73" s="92"/>
    </row>
    <row r="74" spans="1:66" s="53" customFormat="1" ht="12.75" x14ac:dyDescent="0.2">
      <c r="A74">
        <f>A73+1</f>
        <v>4</v>
      </c>
      <c r="B74" s="332">
        <f t="shared" ref="B74:G74" si="82">AQ56</f>
        <v>0</v>
      </c>
      <c r="C74" s="332">
        <f t="shared" si="82"/>
        <v>0</v>
      </c>
      <c r="D74" s="332">
        <f t="shared" si="82"/>
        <v>0</v>
      </c>
      <c r="E74" s="332">
        <f t="shared" si="82"/>
        <v>0</v>
      </c>
      <c r="F74" s="332">
        <f t="shared" si="82"/>
        <v>0</v>
      </c>
      <c r="G74" s="332">
        <f t="shared" si="82"/>
        <v>0</v>
      </c>
      <c r="H74" s="332">
        <f>AW56</f>
        <v>0</v>
      </c>
      <c r="I74" s="609">
        <f>AX56</f>
        <v>0</v>
      </c>
      <c r="J74" s="332">
        <f>AY56</f>
        <v>0</v>
      </c>
      <c r="K74" s="71">
        <f>SUM(B74:J74)</f>
        <v>0</v>
      </c>
      <c r="L74" s="92"/>
      <c r="M74">
        <f>M73+1</f>
        <v>4</v>
      </c>
      <c r="N74" s="332">
        <f t="shared" ref="N74:S74" si="83">AQ57</f>
        <v>0</v>
      </c>
      <c r="O74" s="332">
        <f t="shared" si="83"/>
        <v>0</v>
      </c>
      <c r="P74" s="332">
        <f t="shared" si="83"/>
        <v>0</v>
      </c>
      <c r="Q74" s="332">
        <f t="shared" si="83"/>
        <v>0</v>
      </c>
      <c r="R74" s="332">
        <f t="shared" si="83"/>
        <v>0</v>
      </c>
      <c r="S74" s="332">
        <f t="shared" si="83"/>
        <v>0</v>
      </c>
      <c r="T74" s="332">
        <f>AW57</f>
        <v>0</v>
      </c>
      <c r="U74" s="332">
        <f>AX57</f>
        <v>0</v>
      </c>
      <c r="V74" s="332">
        <f>AY57</f>
        <v>0</v>
      </c>
      <c r="W74" s="344">
        <f>SUM(N74:V74)</f>
        <v>0</v>
      </c>
      <c r="X74" s="92"/>
      <c r="Y74">
        <f>Y73+1</f>
        <v>4</v>
      </c>
      <c r="Z74" s="332">
        <f t="shared" ref="Z74:AE74" si="84">AQ58</f>
        <v>0</v>
      </c>
      <c r="AA74" s="332">
        <f t="shared" si="84"/>
        <v>0</v>
      </c>
      <c r="AB74" s="332">
        <f t="shared" si="84"/>
        <v>0</v>
      </c>
      <c r="AC74" s="332">
        <f t="shared" si="84"/>
        <v>0</v>
      </c>
      <c r="AD74" s="332">
        <f t="shared" si="84"/>
        <v>0</v>
      </c>
      <c r="AE74" s="332">
        <f t="shared" si="84"/>
        <v>0</v>
      </c>
      <c r="AF74" s="332">
        <f>AW58</f>
        <v>0</v>
      </c>
      <c r="AG74" s="332">
        <f>AX58</f>
        <v>0</v>
      </c>
      <c r="AH74" s="332">
        <f>AY58</f>
        <v>0</v>
      </c>
      <c r="AI74" s="344">
        <f>SUM(Z74:AH74)</f>
        <v>0</v>
      </c>
      <c r="AJ74" s="92"/>
      <c r="AK74" s="92"/>
      <c r="AL74" s="24"/>
      <c r="AM74" s="375"/>
      <c r="AN74" s="375"/>
      <c r="AO74" s="375"/>
      <c r="AP74" s="375"/>
      <c r="AQ74" s="375"/>
      <c r="AR74" s="375"/>
      <c r="AS74" s="375"/>
      <c r="AT74" s="344"/>
      <c r="AU74" s="92"/>
      <c r="AV74" s="92"/>
      <c r="AW74" s="92"/>
      <c r="AX74" s="92"/>
      <c r="AY74" s="92"/>
      <c r="AZ74" s="92"/>
    </row>
    <row r="75" spans="1:66" s="53" customFormat="1" x14ac:dyDescent="0.2">
      <c r="B75" s="54"/>
      <c r="C75" s="92"/>
      <c r="D75" s="92"/>
      <c r="E75" s="92"/>
      <c r="F75" s="92"/>
      <c r="G75" s="92"/>
      <c r="H75" s="92"/>
      <c r="I75" s="575"/>
      <c r="J75" s="92"/>
      <c r="K75" s="71">
        <f>SUM(B70:J74)</f>
        <v>0</v>
      </c>
      <c r="L75" s="92"/>
      <c r="M75" s="92"/>
      <c r="N75" s="92"/>
      <c r="O75" s="92"/>
      <c r="P75" s="92"/>
      <c r="Q75" s="92"/>
      <c r="R75" s="92"/>
      <c r="S75" s="92"/>
      <c r="T75" s="92"/>
      <c r="U75" s="92"/>
      <c r="W75" s="344">
        <f>SUM(N70:V74)</f>
        <v>0</v>
      </c>
      <c r="Y75" s="92"/>
      <c r="Z75" s="92"/>
      <c r="AA75" s="92"/>
      <c r="AB75" s="92"/>
      <c r="AC75" s="92"/>
      <c r="AD75" s="92"/>
      <c r="AE75" s="92"/>
      <c r="AF75" s="92"/>
      <c r="AG75" s="92"/>
      <c r="AI75" s="344">
        <f>SUM(AI70:AI74)</f>
        <v>0</v>
      </c>
      <c r="AJ75" s="144">
        <f>SUM(AJ56:AJ74,AI75,W75,K75)</f>
        <v>0</v>
      </c>
      <c r="AU75" s="92"/>
      <c r="AV75" s="92"/>
      <c r="AW75" s="92"/>
      <c r="AX75" s="92"/>
      <c r="AY75" s="92"/>
      <c r="AZ75" s="92"/>
      <c r="BA75" s="92"/>
      <c r="BB75" s="92"/>
      <c r="BC75" s="92"/>
      <c r="BD75" s="92"/>
      <c r="BE75" s="92"/>
      <c r="BF75" s="92"/>
      <c r="BG75" s="92"/>
    </row>
    <row r="76" spans="1:66" ht="12" hidden="1" thickBot="1" x14ac:dyDescent="0.25">
      <c r="A76" s="118"/>
      <c r="B76" s="118"/>
      <c r="C76" s="119"/>
      <c r="D76" s="119"/>
      <c r="E76" s="119"/>
      <c r="F76" s="119"/>
      <c r="G76" s="119"/>
      <c r="H76" s="119"/>
      <c r="I76" s="610"/>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row>
    <row r="77" spans="1:66" s="53" customFormat="1" hidden="1" x14ac:dyDescent="0.2">
      <c r="B77" s="54"/>
      <c r="C77" s="54"/>
      <c r="D77" s="54"/>
      <c r="E77" s="57"/>
      <c r="F77" s="57"/>
      <c r="G77" s="57"/>
      <c r="H77" s="57"/>
      <c r="I77" s="601"/>
      <c r="J77" s="57"/>
      <c r="K77" s="57"/>
      <c r="L77" s="57"/>
      <c r="M77" s="57"/>
      <c r="N77" s="57"/>
      <c r="O77" s="57"/>
      <c r="P77" s="57"/>
      <c r="Q77" s="57"/>
      <c r="R77" s="57"/>
      <c r="S77" s="57"/>
      <c r="T77" s="57"/>
      <c r="U77" s="57"/>
      <c r="V77" s="57"/>
      <c r="W77" s="57"/>
      <c r="X77" s="57"/>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row>
    <row r="78" spans="1:66" ht="18" x14ac:dyDescent="0.25">
      <c r="A78" s="256" t="s">
        <v>115</v>
      </c>
      <c r="B78" s="257"/>
      <c r="C78" s="156"/>
      <c r="D78" s="257"/>
      <c r="E78" s="257"/>
      <c r="F78" s="257"/>
      <c r="G78" s="257"/>
      <c r="H78" s="257"/>
      <c r="I78" s="611"/>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row>
    <row r="79" spans="1:66" ht="18" x14ac:dyDescent="0.25">
      <c r="A79" s="256"/>
      <c r="B79" s="369" t="s">
        <v>114</v>
      </c>
      <c r="C79" s="257"/>
      <c r="D79" s="257"/>
      <c r="E79" s="257"/>
      <c r="F79" s="257"/>
      <c r="G79" s="257"/>
      <c r="H79" s="257"/>
      <c r="I79" s="611"/>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row>
    <row r="80" spans="1:66" s="8" customFormat="1" ht="12.75" customHeight="1" x14ac:dyDescent="0.2">
      <c r="A80" s="339"/>
      <c r="B80" s="359"/>
      <c r="C80" s="1227">
        <f>'1. Input - Background info'!$B$7</f>
        <v>0</v>
      </c>
      <c r="D80" s="1228"/>
      <c r="E80" s="1228"/>
      <c r="F80" s="1228"/>
      <c r="G80" s="1228"/>
      <c r="H80" s="1228"/>
      <c r="I80" s="1228"/>
      <c r="J80" s="1228"/>
      <c r="K80" s="1228"/>
      <c r="L80" s="1228"/>
      <c r="M80" s="1226">
        <f>C80+1</f>
        <v>1</v>
      </c>
      <c r="N80" s="1226"/>
      <c r="O80" s="1226"/>
      <c r="P80" s="1226"/>
      <c r="Q80" s="1226"/>
      <c r="R80" s="1226"/>
      <c r="S80" s="1226"/>
      <c r="T80" s="1226"/>
      <c r="U80" s="1226"/>
      <c r="V80" s="1226"/>
      <c r="W80" s="1228">
        <f>M80+1</f>
        <v>2</v>
      </c>
      <c r="X80" s="1228"/>
      <c r="Y80" s="1228"/>
      <c r="Z80" s="1228"/>
      <c r="AA80" s="1228"/>
      <c r="AB80" s="1228"/>
      <c r="AC80" s="1228"/>
      <c r="AD80" s="1228"/>
      <c r="AE80" s="1228"/>
      <c r="AF80" s="1228"/>
      <c r="AG80" s="1229">
        <f>W80+1</f>
        <v>3</v>
      </c>
      <c r="AH80" s="1229"/>
      <c r="AI80" s="1229"/>
      <c r="AJ80" s="1229"/>
      <c r="AK80" s="1229"/>
      <c r="AL80" s="1229"/>
      <c r="AM80" s="1229"/>
      <c r="AN80" s="1229"/>
      <c r="AO80" s="1229"/>
      <c r="AP80" s="1229"/>
      <c r="AQ80" s="1230">
        <f>AG80+1</f>
        <v>4</v>
      </c>
      <c r="AR80" s="1230"/>
      <c r="AS80" s="1230"/>
      <c r="AT80" s="1230"/>
      <c r="AU80" s="1230"/>
      <c r="AV80" s="1230"/>
      <c r="AW80" s="1230"/>
      <c r="AX80" s="1230"/>
      <c r="AY80" s="1230"/>
      <c r="AZ80" s="1230"/>
      <c r="BB80" s="352" t="s">
        <v>124</v>
      </c>
      <c r="BC80" s="334"/>
      <c r="BD80" s="334"/>
      <c r="BE80" s="334"/>
      <c r="BF80" s="334"/>
      <c r="BG80" s="334"/>
      <c r="BH80" s="334"/>
      <c r="BI80" s="334"/>
      <c r="BJ80" s="335"/>
      <c r="BK80" s="52"/>
      <c r="BL80" s="52"/>
      <c r="BM80" s="52"/>
      <c r="BN80" s="52"/>
    </row>
    <row r="81" spans="1:66" s="9" customFormat="1" ht="22.5" x14ac:dyDescent="0.2">
      <c r="A81" s="9" t="str">
        <f>'3.Input- Contraceptive forecast'!C11</f>
        <v>MOH</v>
      </c>
      <c r="B81" s="59"/>
      <c r="C81" s="16" t="str">
        <f t="shared" ref="C81:J81" si="85">C55</f>
        <v>Pills</v>
      </c>
      <c r="D81" s="16" t="str">
        <f t="shared" si="85"/>
        <v>Injectables</v>
      </c>
      <c r="E81" s="16" t="str">
        <f t="shared" si="85"/>
        <v>Condoms (male)</v>
      </c>
      <c r="F81" s="16" t="str">
        <f t="shared" si="85"/>
        <v>Condoms (female)</v>
      </c>
      <c r="G81" s="16" t="str">
        <f t="shared" si="85"/>
        <v>Implants</v>
      </c>
      <c r="H81" s="16" t="str">
        <f t="shared" si="85"/>
        <v>IUD</v>
      </c>
      <c r="I81" s="16" t="str">
        <f t="shared" si="85"/>
        <v>Emergency Contraceptives</v>
      </c>
      <c r="J81" s="16">
        <f t="shared" si="85"/>
        <v>0</v>
      </c>
      <c r="K81" s="16">
        <f>K55</f>
        <v>0</v>
      </c>
      <c r="L81" s="342" t="s">
        <v>124</v>
      </c>
      <c r="M81" s="62" t="str">
        <f t="shared" ref="M81:R81" si="86">M55</f>
        <v>Pills</v>
      </c>
      <c r="N81" s="17" t="str">
        <f t="shared" si="86"/>
        <v>Injectables</v>
      </c>
      <c r="O81" s="17" t="str">
        <f t="shared" si="86"/>
        <v>Condoms (male)</v>
      </c>
      <c r="P81" s="17" t="str">
        <f t="shared" si="86"/>
        <v>Condoms (female)</v>
      </c>
      <c r="Q81" s="17" t="str">
        <f t="shared" si="86"/>
        <v>Implants</v>
      </c>
      <c r="R81" s="17" t="str">
        <f t="shared" si="86"/>
        <v>IUD</v>
      </c>
      <c r="S81" s="17" t="str">
        <f>S55</f>
        <v>Emergency Contraceptives</v>
      </c>
      <c r="T81" s="17">
        <f>T55</f>
        <v>0</v>
      </c>
      <c r="U81" s="17">
        <f>U55</f>
        <v>0</v>
      </c>
      <c r="V81" s="331" t="s">
        <v>124</v>
      </c>
      <c r="W81" s="63" t="str">
        <f t="shared" ref="W81:AE81" si="87">W55</f>
        <v>Pills</v>
      </c>
      <c r="X81" s="16" t="str">
        <f t="shared" si="87"/>
        <v>Injectables</v>
      </c>
      <c r="Y81" s="16" t="str">
        <f t="shared" si="87"/>
        <v>Condoms (male)</v>
      </c>
      <c r="Z81" s="16" t="str">
        <f t="shared" si="87"/>
        <v>Condoms (female)</v>
      </c>
      <c r="AA81" s="16" t="str">
        <f t="shared" si="87"/>
        <v>Implants</v>
      </c>
      <c r="AB81" s="16" t="str">
        <f t="shared" si="87"/>
        <v>IUD</v>
      </c>
      <c r="AC81" s="16" t="str">
        <f t="shared" si="87"/>
        <v>Emergency Contraceptives</v>
      </c>
      <c r="AD81" s="16">
        <f t="shared" si="87"/>
        <v>0</v>
      </c>
      <c r="AE81" s="16">
        <f t="shared" si="87"/>
        <v>0</v>
      </c>
      <c r="AF81" s="342" t="s">
        <v>124</v>
      </c>
      <c r="AG81" s="62" t="str">
        <f t="shared" ref="AG81:AL81" si="88">AG55</f>
        <v>Pills</v>
      </c>
      <c r="AH81" s="17" t="str">
        <f t="shared" si="88"/>
        <v>Injectables</v>
      </c>
      <c r="AI81" s="17" t="str">
        <f t="shared" si="88"/>
        <v>Condoms (male)</v>
      </c>
      <c r="AJ81" s="17" t="str">
        <f t="shared" si="88"/>
        <v>Condoms (female)</v>
      </c>
      <c r="AK81" s="17" t="str">
        <f t="shared" si="88"/>
        <v>Implants</v>
      </c>
      <c r="AL81" s="17" t="str">
        <f t="shared" si="88"/>
        <v>IUD</v>
      </c>
      <c r="AM81" s="17" t="str">
        <f>AM55</f>
        <v>Emergency Contraceptives</v>
      </c>
      <c r="AN81" s="17">
        <f>AN55</f>
        <v>0</v>
      </c>
      <c r="AO81" s="17">
        <f>AO55</f>
        <v>0</v>
      </c>
      <c r="AP81" s="331" t="s">
        <v>124</v>
      </c>
      <c r="AQ81" s="362" t="str">
        <f t="shared" ref="AQ81:AV81" si="89">AQ55</f>
        <v>Pills</v>
      </c>
      <c r="AR81" s="341" t="str">
        <f t="shared" si="89"/>
        <v>Injectables</v>
      </c>
      <c r="AS81" s="341" t="str">
        <f t="shared" si="89"/>
        <v>Condoms (male)</v>
      </c>
      <c r="AT81" s="341" t="str">
        <f t="shared" si="89"/>
        <v>Condoms (female)</v>
      </c>
      <c r="AU81" s="341" t="str">
        <f t="shared" si="89"/>
        <v>Implants</v>
      </c>
      <c r="AV81" s="341" t="str">
        <f t="shared" si="89"/>
        <v>IUD</v>
      </c>
      <c r="AW81" s="341" t="str">
        <f>AW55</f>
        <v>Emergency Contraceptives</v>
      </c>
      <c r="AX81" s="341">
        <f>AX55</f>
        <v>0</v>
      </c>
      <c r="AY81" s="341">
        <f>AY55</f>
        <v>0</v>
      </c>
      <c r="AZ81" s="342" t="s">
        <v>24</v>
      </c>
      <c r="BA81" s="331"/>
      <c r="BB81" s="352" t="s">
        <v>124</v>
      </c>
      <c r="BC81" s="347"/>
      <c r="BD81" s="347"/>
      <c r="BE81" s="347"/>
      <c r="BF81" s="347"/>
      <c r="BG81" s="347"/>
      <c r="BH81" s="347"/>
      <c r="BI81" s="347"/>
      <c r="BJ81" s="347"/>
    </row>
    <row r="82" spans="1:66" s="371" customFormat="1" ht="12" x14ac:dyDescent="0.2">
      <c r="A82" s="371" t="s">
        <v>12</v>
      </c>
      <c r="B82" s="60">
        <f>'2.Input-Scenarios &amp; Projections'!$C$34</f>
        <v>0</v>
      </c>
      <c r="C82" s="72">
        <f>C7*'4. Input-Unit Price'!$B$24</f>
        <v>0</v>
      </c>
      <c r="D82" s="72">
        <f>D7*'4. Input-Unit Price'!$B$29</f>
        <v>0</v>
      </c>
      <c r="E82" s="72">
        <f>E7*'4. Input-Unit Price'!$B$36</f>
        <v>0</v>
      </c>
      <c r="F82" s="72">
        <f>F7*'4. Input-Unit Price'!$B$40</f>
        <v>0</v>
      </c>
      <c r="G82" s="72">
        <f>G7*'4. Input-Unit Price'!$B$46</f>
        <v>0</v>
      </c>
      <c r="H82" s="72">
        <f>H7*'4. Input-Unit Price'!$B$51</f>
        <v>0</v>
      </c>
      <c r="I82" s="612">
        <f>I7*'4. Input-Unit Price'!$B$57</f>
        <v>0</v>
      </c>
      <c r="J82" s="72">
        <f>J7*'4. Input-Unit Price'!$B$63</f>
        <v>0</v>
      </c>
      <c r="K82" s="72">
        <f>K7*'4. Input-Unit Price'!$B$69</f>
        <v>0</v>
      </c>
      <c r="L82" s="370">
        <f>SUM(C82:K82)</f>
        <v>0</v>
      </c>
      <c r="M82" s="74">
        <f>M7*'4. Input-Unit Price'!$B$24</f>
        <v>0</v>
      </c>
      <c r="N82" s="74">
        <f>N7*'4. Input-Unit Price'!$B$29</f>
        <v>0</v>
      </c>
      <c r="O82" s="74">
        <f>O7*'4. Input-Unit Price'!$B$36</f>
        <v>0</v>
      </c>
      <c r="P82" s="74">
        <f>P7*'4. Input-Unit Price'!$B$40</f>
        <v>0</v>
      </c>
      <c r="Q82" s="74">
        <f>Q7*'4. Input-Unit Price'!$B$46</f>
        <v>0</v>
      </c>
      <c r="R82" s="74">
        <f>R7*'4. Input-Unit Price'!$B$51</f>
        <v>0</v>
      </c>
      <c r="S82" s="74">
        <f>S7*'4. Input-Unit Price'!$B$57</f>
        <v>0</v>
      </c>
      <c r="T82" s="74">
        <f>T7*'4. Input-Unit Price'!$B$63</f>
        <v>0</v>
      </c>
      <c r="U82" s="74">
        <f>U7*'4. Input-Unit Price'!$B$69</f>
        <v>0</v>
      </c>
      <c r="V82" s="372">
        <f>SUM(M82:U82)</f>
        <v>0</v>
      </c>
      <c r="W82" s="72">
        <f>W7*'4. Input-Unit Price'!$B$24</f>
        <v>0</v>
      </c>
      <c r="X82" s="72">
        <f>X7*'4. Input-Unit Price'!$B$29</f>
        <v>0</v>
      </c>
      <c r="Y82" s="72">
        <f>Y7*'4. Input-Unit Price'!$B$36</f>
        <v>0</v>
      </c>
      <c r="Z82" s="72">
        <f>Z7*'4. Input-Unit Price'!$B$40</f>
        <v>0</v>
      </c>
      <c r="AA82" s="72">
        <f>AA7*'4. Input-Unit Price'!$B$46</f>
        <v>0</v>
      </c>
      <c r="AB82" s="72">
        <f>AB7*'4. Input-Unit Price'!$B$51</f>
        <v>0</v>
      </c>
      <c r="AC82" s="72">
        <f>AC7*'4. Input-Unit Price'!$B$57</f>
        <v>0</v>
      </c>
      <c r="AD82" s="72">
        <f>AD7*'4. Input-Unit Price'!$B$63</f>
        <v>0</v>
      </c>
      <c r="AE82" s="72">
        <f>AE7*'4. Input-Unit Price'!$B$69</f>
        <v>0</v>
      </c>
      <c r="AF82" s="370">
        <f>SUM(W82:AE82)</f>
        <v>0</v>
      </c>
      <c r="AG82" s="74">
        <f>AG7*'4. Input-Unit Price'!$B$24</f>
        <v>0</v>
      </c>
      <c r="AH82" s="74">
        <f>AH7*'4. Input-Unit Price'!$B$29</f>
        <v>0</v>
      </c>
      <c r="AI82" s="74">
        <f>AI7*'4. Input-Unit Price'!$B$36</f>
        <v>0</v>
      </c>
      <c r="AJ82" s="74">
        <f>AJ7*'4. Input-Unit Price'!$B$40</f>
        <v>0</v>
      </c>
      <c r="AK82" s="74">
        <f>AK7*'4. Input-Unit Price'!$B$46</f>
        <v>0</v>
      </c>
      <c r="AL82" s="74">
        <f>AL7*'4. Input-Unit Price'!$B$51</f>
        <v>0</v>
      </c>
      <c r="AM82" s="74">
        <f>AM7*'4. Input-Unit Price'!$B$57</f>
        <v>0</v>
      </c>
      <c r="AN82" s="74">
        <f>AN7*'4. Input-Unit Price'!$B$63</f>
        <v>0</v>
      </c>
      <c r="AO82" s="74">
        <f>AO7*'4. Input-Unit Price'!$B$69</f>
        <v>0</v>
      </c>
      <c r="AP82" s="372">
        <f>SUM(AG82:AO82)</f>
        <v>0</v>
      </c>
      <c r="AQ82" s="72">
        <f>AQ7*'4. Input-Unit Price'!$B$24</f>
        <v>0</v>
      </c>
      <c r="AR82" s="72">
        <f>AR7*'4. Input-Unit Price'!$B$29</f>
        <v>0</v>
      </c>
      <c r="AS82" s="72">
        <f>AS7*'4. Input-Unit Price'!$B$36</f>
        <v>0</v>
      </c>
      <c r="AT82" s="72">
        <f>AT7*'4. Input-Unit Price'!$B$40</f>
        <v>0</v>
      </c>
      <c r="AU82" s="72">
        <f>AU7*'4. Input-Unit Price'!$B$46</f>
        <v>0</v>
      </c>
      <c r="AV82" s="72">
        <f>AV7*'4. Input-Unit Price'!$B$51</f>
        <v>0</v>
      </c>
      <c r="AW82" s="72">
        <f>AW7*'4. Input-Unit Price'!$B$57</f>
        <v>0</v>
      </c>
      <c r="AX82" s="72">
        <f>AX7*'4. Input-Unit Price'!$B$63</f>
        <v>0</v>
      </c>
      <c r="AY82" s="72">
        <f>AY7*'4. Input-Unit Price'!$B$69</f>
        <v>0</v>
      </c>
      <c r="AZ82" s="370">
        <f>SUM(AQ82:AY82)</f>
        <v>0</v>
      </c>
      <c r="BA82" s="372"/>
      <c r="BB82" s="373">
        <f>SUM(AZ82,AP82,AF82,V82,L82)</f>
        <v>0</v>
      </c>
      <c r="BC82" s="92"/>
      <c r="BD82" s="92"/>
      <c r="BE82" s="92"/>
      <c r="BF82" s="92"/>
      <c r="BG82" s="92"/>
      <c r="BH82" s="92"/>
      <c r="BI82" s="92"/>
      <c r="BJ82" s="92"/>
    </row>
    <row r="83" spans="1:66" s="371" customFormat="1" ht="12" x14ac:dyDescent="0.2">
      <c r="A83" s="371" t="s">
        <v>13</v>
      </c>
      <c r="B83" s="60">
        <f>'2.Input-Scenarios &amp; Projections'!$C$35</f>
        <v>0</v>
      </c>
      <c r="C83" s="72">
        <f>C8*'4. Input-Unit Price'!$B$24</f>
        <v>0</v>
      </c>
      <c r="D83" s="72">
        <f>D8*'4. Input-Unit Price'!$B$29</f>
        <v>0</v>
      </c>
      <c r="E83" s="72">
        <f>E8*'4. Input-Unit Price'!$B$36</f>
        <v>0</v>
      </c>
      <c r="F83" s="72">
        <f>F8*'4. Input-Unit Price'!$B$40</f>
        <v>0</v>
      </c>
      <c r="G83" s="72">
        <f>G8*'4. Input-Unit Price'!$B$46</f>
        <v>0</v>
      </c>
      <c r="H83" s="72">
        <f>H8*'4. Input-Unit Price'!$B$51</f>
        <v>0</v>
      </c>
      <c r="I83" s="612">
        <f>I8*'4. Input-Unit Price'!$B$57</f>
        <v>0</v>
      </c>
      <c r="J83" s="72">
        <f>J8*'4. Input-Unit Price'!$B$63</f>
        <v>0</v>
      </c>
      <c r="K83" s="72">
        <f>K8*'4. Input-Unit Price'!$B$69</f>
        <v>0</v>
      </c>
      <c r="L83" s="370">
        <f>SUM(C83:K83)</f>
        <v>0</v>
      </c>
      <c r="M83" s="74">
        <f>M8*'4. Input-Unit Price'!$B$24</f>
        <v>0</v>
      </c>
      <c r="N83" s="74">
        <f>N8*'4. Input-Unit Price'!$B$29</f>
        <v>0</v>
      </c>
      <c r="O83" s="74">
        <f>O8*'4. Input-Unit Price'!$B$36</f>
        <v>0</v>
      </c>
      <c r="P83" s="74">
        <f>P8*'4. Input-Unit Price'!$B$29</f>
        <v>0</v>
      </c>
      <c r="Q83" s="74">
        <f>Q8*'4. Input-Unit Price'!$B$46</f>
        <v>0</v>
      </c>
      <c r="R83" s="74">
        <f>R8*'4. Input-Unit Price'!$B$51</f>
        <v>0</v>
      </c>
      <c r="S83" s="74">
        <f>S8*'4. Input-Unit Price'!$B$57</f>
        <v>0</v>
      </c>
      <c r="T83" s="74">
        <f>T8*'4. Input-Unit Price'!$B$63</f>
        <v>0</v>
      </c>
      <c r="U83" s="74">
        <f>U8*'4. Input-Unit Price'!$B$69</f>
        <v>0</v>
      </c>
      <c r="V83" s="372">
        <f>SUM(M83:U83)</f>
        <v>0</v>
      </c>
      <c r="W83" s="72">
        <f>W8*'4. Input-Unit Price'!$B$24</f>
        <v>0</v>
      </c>
      <c r="X83" s="72">
        <f>X8*'4. Input-Unit Price'!$B$29</f>
        <v>0</v>
      </c>
      <c r="Y83" s="72">
        <f>Y8*'4. Input-Unit Price'!$B$36</f>
        <v>0</v>
      </c>
      <c r="Z83" s="72">
        <f>Z8*'4. Input-Unit Price'!$B$40</f>
        <v>0</v>
      </c>
      <c r="AA83" s="72">
        <f>AA8*'4. Input-Unit Price'!$B$46</f>
        <v>0</v>
      </c>
      <c r="AB83" s="72">
        <f>AB8*'4. Input-Unit Price'!$B$51</f>
        <v>0</v>
      </c>
      <c r="AC83" s="72">
        <f>AC8*'4. Input-Unit Price'!$B$57</f>
        <v>0</v>
      </c>
      <c r="AD83" s="72">
        <f>AD8*'4. Input-Unit Price'!$B$63</f>
        <v>0</v>
      </c>
      <c r="AE83" s="72">
        <f>AE8*'4. Input-Unit Price'!$B$69</f>
        <v>0</v>
      </c>
      <c r="AF83" s="370">
        <f>SUM(W83:AE83)</f>
        <v>0</v>
      </c>
      <c r="AG83" s="74">
        <f>AG8*'4. Input-Unit Price'!$B$24</f>
        <v>0</v>
      </c>
      <c r="AH83" s="74">
        <f>AH8*'4. Input-Unit Price'!$B$29</f>
        <v>0</v>
      </c>
      <c r="AI83" s="74">
        <f>AI8*'4. Input-Unit Price'!$B$36</f>
        <v>0</v>
      </c>
      <c r="AJ83" s="74">
        <f>AJ8*'4. Input-Unit Price'!$B$40</f>
        <v>0</v>
      </c>
      <c r="AK83" s="74">
        <f>AK8*'4. Input-Unit Price'!$B$46</f>
        <v>0</v>
      </c>
      <c r="AL83" s="74">
        <f>AL8*'4. Input-Unit Price'!$B$51</f>
        <v>0</v>
      </c>
      <c r="AM83" s="74">
        <f>AM8*'4. Input-Unit Price'!$B$57</f>
        <v>0</v>
      </c>
      <c r="AN83" s="74">
        <f>AN8*'4. Input-Unit Price'!$B$63</f>
        <v>0</v>
      </c>
      <c r="AO83" s="74">
        <f>AO8*'4. Input-Unit Price'!$B$69</f>
        <v>0</v>
      </c>
      <c r="AP83" s="372">
        <f>SUM(AG83:AO83)</f>
        <v>0</v>
      </c>
      <c r="AQ83" s="72">
        <f>AQ8*'4. Input-Unit Price'!$B$24</f>
        <v>0</v>
      </c>
      <c r="AR83" s="72">
        <f>AR8*'4. Input-Unit Price'!$B$29</f>
        <v>0</v>
      </c>
      <c r="AS83" s="72">
        <f>AS8*'4. Input-Unit Price'!$B$36</f>
        <v>0</v>
      </c>
      <c r="AT83" s="72">
        <f>AT8*'4. Input-Unit Price'!$B$40</f>
        <v>0</v>
      </c>
      <c r="AU83" s="72">
        <f>AU8*'4. Input-Unit Price'!$B$46</f>
        <v>0</v>
      </c>
      <c r="AV83" s="72">
        <f>AV8*'4. Input-Unit Price'!$B$51</f>
        <v>0</v>
      </c>
      <c r="AW83" s="72">
        <f>AW8*'4. Input-Unit Price'!$B$57</f>
        <v>0</v>
      </c>
      <c r="AX83" s="72">
        <f>AX8*'4. Input-Unit Price'!$B$63</f>
        <v>0</v>
      </c>
      <c r="AY83" s="72">
        <f>AY8*'4. Input-Unit Price'!$B$69</f>
        <v>0</v>
      </c>
      <c r="AZ83" s="370">
        <f>SUM(AQ83:AY83)</f>
        <v>0</v>
      </c>
      <c r="BA83" s="372"/>
      <c r="BB83" s="373">
        <f>SUM(AZ83,AP83,AF83,V83,L83)</f>
        <v>0</v>
      </c>
      <c r="BC83" s="92"/>
      <c r="BD83" s="92"/>
      <c r="BE83" s="92"/>
      <c r="BF83" s="92"/>
      <c r="BG83" s="92"/>
      <c r="BH83" s="92"/>
      <c r="BI83" s="92"/>
      <c r="BJ83" s="92"/>
    </row>
    <row r="84" spans="1:66" s="371" customFormat="1" ht="12" x14ac:dyDescent="0.2">
      <c r="A84" s="371" t="s">
        <v>14</v>
      </c>
      <c r="B84" s="60">
        <f>'2.Input-Scenarios &amp; Projections'!$C$36</f>
        <v>0</v>
      </c>
      <c r="C84" s="72">
        <f>C9*'4. Input-Unit Price'!$B$24</f>
        <v>0</v>
      </c>
      <c r="D84" s="72">
        <f>D9*'4. Input-Unit Price'!$B$29</f>
        <v>0</v>
      </c>
      <c r="E84" s="72">
        <f>E9*'4. Input-Unit Price'!$B$36</f>
        <v>0</v>
      </c>
      <c r="F84" s="72">
        <f>F9*'4. Input-Unit Price'!$B$40</f>
        <v>0</v>
      </c>
      <c r="G84" s="72">
        <f>G9*'4. Input-Unit Price'!$B$46</f>
        <v>0</v>
      </c>
      <c r="H84" s="72">
        <f>H9*'4. Input-Unit Price'!$B$51</f>
        <v>0</v>
      </c>
      <c r="I84" s="612">
        <f>I9*'4. Input-Unit Price'!$B$57</f>
        <v>0</v>
      </c>
      <c r="J84" s="72">
        <f>J9*'4. Input-Unit Price'!$B$63</f>
        <v>0</v>
      </c>
      <c r="K84" s="72">
        <f>K9*'4. Input-Unit Price'!$B$69</f>
        <v>0</v>
      </c>
      <c r="L84" s="370">
        <f>SUM(C84:K84)</f>
        <v>0</v>
      </c>
      <c r="M84" s="74">
        <f>M9*'4. Input-Unit Price'!$B$24</f>
        <v>0</v>
      </c>
      <c r="N84" s="74">
        <f>N9*'4. Input-Unit Price'!$B$29</f>
        <v>0</v>
      </c>
      <c r="O84" s="74">
        <f>O9*'4. Input-Unit Price'!$B$36</f>
        <v>0</v>
      </c>
      <c r="P84" s="74">
        <f>P9*'4. Input-Unit Price'!$B$29</f>
        <v>0</v>
      </c>
      <c r="Q84" s="74">
        <f>Q9*'4. Input-Unit Price'!$B$46</f>
        <v>0</v>
      </c>
      <c r="R84" s="74">
        <f>R9*'4. Input-Unit Price'!$B$51</f>
        <v>0</v>
      </c>
      <c r="S84" s="74">
        <f>S9*'4. Input-Unit Price'!$B$57</f>
        <v>0</v>
      </c>
      <c r="T84" s="74">
        <f>T9*'4. Input-Unit Price'!$B$63</f>
        <v>0</v>
      </c>
      <c r="U84" s="74">
        <f>U9*'4. Input-Unit Price'!$B$69</f>
        <v>0</v>
      </c>
      <c r="V84" s="372">
        <f>SUM(M84:U84)</f>
        <v>0</v>
      </c>
      <c r="W84" s="72">
        <f>W9*'4. Input-Unit Price'!$B$24</f>
        <v>0</v>
      </c>
      <c r="X84" s="72">
        <f>X9*'4. Input-Unit Price'!$B$29</f>
        <v>0</v>
      </c>
      <c r="Y84" s="72">
        <f>Y9*'4. Input-Unit Price'!$B$36</f>
        <v>0</v>
      </c>
      <c r="Z84" s="72">
        <f>Z9*'4. Input-Unit Price'!$B$40</f>
        <v>0</v>
      </c>
      <c r="AA84" s="72">
        <f>AA9*'4. Input-Unit Price'!$B$46</f>
        <v>0</v>
      </c>
      <c r="AB84" s="72">
        <f>AB9*'4. Input-Unit Price'!$B$51</f>
        <v>0</v>
      </c>
      <c r="AC84" s="72">
        <f>AC9*'4. Input-Unit Price'!$B$57</f>
        <v>0</v>
      </c>
      <c r="AD84" s="72">
        <f>AD9*'4. Input-Unit Price'!$B$63</f>
        <v>0</v>
      </c>
      <c r="AE84" s="72">
        <f>AE9*'4. Input-Unit Price'!$B$69</f>
        <v>0</v>
      </c>
      <c r="AF84" s="370">
        <f>SUM(W84:AE84)</f>
        <v>0</v>
      </c>
      <c r="AG84" s="74">
        <f>AG9*'4. Input-Unit Price'!$B$24</f>
        <v>0</v>
      </c>
      <c r="AH84" s="74">
        <f>AH9*'4. Input-Unit Price'!$B$29</f>
        <v>0</v>
      </c>
      <c r="AI84" s="74">
        <f>AI9*'4. Input-Unit Price'!$B$36</f>
        <v>0</v>
      </c>
      <c r="AJ84" s="74">
        <f>AJ9*'4. Input-Unit Price'!$B$40</f>
        <v>0</v>
      </c>
      <c r="AK84" s="74">
        <f>AK9*'4. Input-Unit Price'!$B$46</f>
        <v>0</v>
      </c>
      <c r="AL84" s="74">
        <f>AL9*'4. Input-Unit Price'!$B$51</f>
        <v>0</v>
      </c>
      <c r="AM84" s="74">
        <f>AM9*'4. Input-Unit Price'!$B$57</f>
        <v>0</v>
      </c>
      <c r="AN84" s="74">
        <f>AN9*'4. Input-Unit Price'!$B$63</f>
        <v>0</v>
      </c>
      <c r="AO84" s="74">
        <f>AO9*'4. Input-Unit Price'!$B$69</f>
        <v>0</v>
      </c>
      <c r="AP84" s="372">
        <f>SUM(AG84:AO84)</f>
        <v>0</v>
      </c>
      <c r="AQ84" s="72">
        <f>AQ9*'4. Input-Unit Price'!$B$24</f>
        <v>0</v>
      </c>
      <c r="AR84" s="72">
        <f>AR9*'4. Input-Unit Price'!$B$29</f>
        <v>0</v>
      </c>
      <c r="AS84" s="72">
        <f>AS9*'4. Input-Unit Price'!$B$36</f>
        <v>0</v>
      </c>
      <c r="AT84" s="72">
        <f>AT9*'4. Input-Unit Price'!$B$40</f>
        <v>0</v>
      </c>
      <c r="AU84" s="72">
        <f>AU9*'4. Input-Unit Price'!$B$46</f>
        <v>0</v>
      </c>
      <c r="AV84" s="72">
        <f>AV9*'4. Input-Unit Price'!$B$51</f>
        <v>0</v>
      </c>
      <c r="AW84" s="72">
        <f>AW9*'4. Input-Unit Price'!$B$57</f>
        <v>0</v>
      </c>
      <c r="AX84" s="72">
        <f>AX9*'4. Input-Unit Price'!$B$63</f>
        <v>0</v>
      </c>
      <c r="AY84" s="72">
        <f>AY9*'4. Input-Unit Price'!$B$69</f>
        <v>0</v>
      </c>
      <c r="AZ84" s="370">
        <f>SUM(AQ84:AY84)</f>
        <v>0</v>
      </c>
      <c r="BA84" s="372"/>
      <c r="BB84" s="373">
        <f>SUM(AZ84,AP84,AF84,V84,L84)</f>
        <v>0</v>
      </c>
      <c r="BC84" s="92">
        <f>SUM(BB82:BB84)</f>
        <v>0</v>
      </c>
      <c r="BD84" s="92"/>
      <c r="BE84" s="92"/>
      <c r="BF84" s="92"/>
      <c r="BG84" s="92"/>
      <c r="BH84" s="92"/>
      <c r="BI84" s="92"/>
      <c r="BJ84" s="92"/>
    </row>
    <row r="85" spans="1:66" ht="12" x14ac:dyDescent="0.2">
      <c r="J85" s="360"/>
      <c r="L85" s="53"/>
      <c r="M85" s="53"/>
      <c r="N85" s="53"/>
      <c r="O85" s="53"/>
      <c r="P85" s="53"/>
      <c r="Q85" s="53"/>
      <c r="R85" s="53"/>
      <c r="S85" s="53"/>
      <c r="T85" s="53"/>
      <c r="AE85" s="53"/>
      <c r="AF85" s="53"/>
      <c r="AG85" s="53"/>
      <c r="AH85" s="53"/>
      <c r="AI85" s="53"/>
      <c r="AJ85" s="53"/>
      <c r="AK85" s="53"/>
      <c r="AL85" s="53"/>
      <c r="AM85" s="53"/>
      <c r="AN85" s="53"/>
      <c r="AS85" s="54"/>
      <c r="AT85" s="54"/>
      <c r="AU85" s="54"/>
      <c r="AV85" s="54"/>
      <c r="AW85" s="54"/>
      <c r="AX85" s="54"/>
      <c r="AY85" s="54"/>
      <c r="AZ85" s="54"/>
    </row>
    <row r="86" spans="1:66" s="8" customFormat="1" ht="12.75" customHeight="1" x14ac:dyDescent="0.2">
      <c r="A86" s="339"/>
      <c r="B86" s="359"/>
      <c r="C86" s="1227">
        <f>'1. Input - Background info'!$B$7</f>
        <v>0</v>
      </c>
      <c r="D86" s="1228"/>
      <c r="E86" s="1228"/>
      <c r="F86" s="1228"/>
      <c r="G86" s="1228"/>
      <c r="H86" s="1228"/>
      <c r="I86" s="1228"/>
      <c r="J86" s="1228"/>
      <c r="K86" s="1228"/>
      <c r="L86" s="1228"/>
      <c r="M86" s="1226">
        <f>C86+1</f>
        <v>1</v>
      </c>
      <c r="N86" s="1226"/>
      <c r="O86" s="1226"/>
      <c r="P86" s="1226"/>
      <c r="Q86" s="1226"/>
      <c r="R86" s="1226"/>
      <c r="S86" s="1226"/>
      <c r="T86" s="1226"/>
      <c r="U86" s="1226"/>
      <c r="V86" s="1226"/>
      <c r="W86" s="1228">
        <f>M86+1</f>
        <v>2</v>
      </c>
      <c r="X86" s="1228"/>
      <c r="Y86" s="1228"/>
      <c r="Z86" s="1228"/>
      <c r="AA86" s="1228"/>
      <c r="AB86" s="1228"/>
      <c r="AC86" s="1228"/>
      <c r="AD86" s="1228"/>
      <c r="AE86" s="1228"/>
      <c r="AF86" s="1228"/>
      <c r="AG86" s="1229">
        <f>W86+1</f>
        <v>3</v>
      </c>
      <c r="AH86" s="1229"/>
      <c r="AI86" s="1229"/>
      <c r="AJ86" s="1229"/>
      <c r="AK86" s="1229"/>
      <c r="AL86" s="1229"/>
      <c r="AM86" s="1229"/>
      <c r="AN86" s="1229"/>
      <c r="AO86" s="1229"/>
      <c r="AP86" s="1229"/>
      <c r="AQ86" s="1230">
        <f>AG86+1</f>
        <v>4</v>
      </c>
      <c r="AR86" s="1230"/>
      <c r="AS86" s="1230"/>
      <c r="AT86" s="1230"/>
      <c r="AU86" s="1230"/>
      <c r="AV86" s="1230"/>
      <c r="AW86" s="1230"/>
      <c r="AX86" s="1230"/>
      <c r="AY86" s="1230"/>
      <c r="AZ86" s="1230"/>
      <c r="BB86" s="352" t="s">
        <v>124</v>
      </c>
      <c r="BC86" s="334"/>
      <c r="BD86" s="334"/>
      <c r="BE86" s="334"/>
      <c r="BF86" s="334"/>
      <c r="BG86" s="334"/>
      <c r="BH86" s="334"/>
      <c r="BI86" s="334"/>
      <c r="BJ86" s="335"/>
      <c r="BK86" s="52"/>
      <c r="BL86" s="52"/>
      <c r="BM86" s="52"/>
      <c r="BN86" s="52"/>
    </row>
    <row r="87" spans="1:66" s="9" customFormat="1" ht="22.5" x14ac:dyDescent="0.2">
      <c r="A87" s="9">
        <f>'3.Input- Contraceptive forecast'!D11</f>
        <v>0</v>
      </c>
      <c r="B87" s="59"/>
      <c r="C87" s="16" t="str">
        <f t="shared" ref="C87:J87" si="90">C81</f>
        <v>Pills</v>
      </c>
      <c r="D87" s="16" t="str">
        <f t="shared" si="90"/>
        <v>Injectables</v>
      </c>
      <c r="E87" s="16" t="str">
        <f t="shared" si="90"/>
        <v>Condoms (male)</v>
      </c>
      <c r="F87" s="16" t="str">
        <f t="shared" si="90"/>
        <v>Condoms (female)</v>
      </c>
      <c r="G87" s="16" t="str">
        <f t="shared" si="90"/>
        <v>Implants</v>
      </c>
      <c r="H87" s="16" t="str">
        <f t="shared" si="90"/>
        <v>IUD</v>
      </c>
      <c r="I87" s="16" t="str">
        <f t="shared" si="90"/>
        <v>Emergency Contraceptives</v>
      </c>
      <c r="J87" s="16">
        <f t="shared" si="90"/>
        <v>0</v>
      </c>
      <c r="K87" s="16">
        <f>K81</f>
        <v>0</v>
      </c>
      <c r="L87" s="342" t="s">
        <v>124</v>
      </c>
      <c r="M87" s="62" t="str">
        <f t="shared" ref="M87:T87" si="91">M81</f>
        <v>Pills</v>
      </c>
      <c r="N87" s="17" t="str">
        <f t="shared" si="91"/>
        <v>Injectables</v>
      </c>
      <c r="O87" s="17" t="str">
        <f t="shared" si="91"/>
        <v>Condoms (male)</v>
      </c>
      <c r="P87" s="17" t="str">
        <f t="shared" si="91"/>
        <v>Condoms (female)</v>
      </c>
      <c r="Q87" s="17" t="str">
        <f t="shared" si="91"/>
        <v>Implants</v>
      </c>
      <c r="R87" s="17" t="str">
        <f t="shared" si="91"/>
        <v>IUD</v>
      </c>
      <c r="S87" s="17" t="str">
        <f t="shared" si="91"/>
        <v>Emergency Contraceptives</v>
      </c>
      <c r="T87" s="17">
        <f t="shared" si="91"/>
        <v>0</v>
      </c>
      <c r="U87" s="17">
        <f>U81</f>
        <v>0</v>
      </c>
      <c r="V87" s="331" t="s">
        <v>124</v>
      </c>
      <c r="W87" s="63" t="str">
        <f t="shared" ref="W87:AE87" si="92">W81</f>
        <v>Pills</v>
      </c>
      <c r="X87" s="16" t="str">
        <f t="shared" si="92"/>
        <v>Injectables</v>
      </c>
      <c r="Y87" s="16" t="str">
        <f t="shared" si="92"/>
        <v>Condoms (male)</v>
      </c>
      <c r="Z87" s="16" t="str">
        <f t="shared" si="92"/>
        <v>Condoms (female)</v>
      </c>
      <c r="AA87" s="16" t="str">
        <f t="shared" si="92"/>
        <v>Implants</v>
      </c>
      <c r="AB87" s="16" t="str">
        <f t="shared" si="92"/>
        <v>IUD</v>
      </c>
      <c r="AC87" s="16" t="str">
        <f t="shared" si="92"/>
        <v>Emergency Contraceptives</v>
      </c>
      <c r="AD87" s="16">
        <f t="shared" si="92"/>
        <v>0</v>
      </c>
      <c r="AE87" s="16">
        <f t="shared" si="92"/>
        <v>0</v>
      </c>
      <c r="AF87" s="342" t="s">
        <v>124</v>
      </c>
      <c r="AG87" s="62" t="str">
        <f t="shared" ref="AG87:AN87" si="93">AG81</f>
        <v>Pills</v>
      </c>
      <c r="AH87" s="17" t="str">
        <f t="shared" si="93"/>
        <v>Injectables</v>
      </c>
      <c r="AI87" s="17" t="str">
        <f t="shared" si="93"/>
        <v>Condoms (male)</v>
      </c>
      <c r="AJ87" s="17" t="str">
        <f t="shared" si="93"/>
        <v>Condoms (female)</v>
      </c>
      <c r="AK87" s="17" t="str">
        <f t="shared" si="93"/>
        <v>Implants</v>
      </c>
      <c r="AL87" s="17" t="str">
        <f t="shared" si="93"/>
        <v>IUD</v>
      </c>
      <c r="AM87" s="17" t="str">
        <f t="shared" si="93"/>
        <v>Emergency Contraceptives</v>
      </c>
      <c r="AN87" s="17">
        <f t="shared" si="93"/>
        <v>0</v>
      </c>
      <c r="AO87" s="17">
        <f>AO81</f>
        <v>0</v>
      </c>
      <c r="AP87" s="331" t="s">
        <v>124</v>
      </c>
      <c r="AQ87" s="16" t="str">
        <f t="shared" ref="AQ87:AX87" si="94">AQ81</f>
        <v>Pills</v>
      </c>
      <c r="AR87" s="16" t="str">
        <f t="shared" si="94"/>
        <v>Injectables</v>
      </c>
      <c r="AS87" s="16" t="str">
        <f t="shared" si="94"/>
        <v>Condoms (male)</v>
      </c>
      <c r="AT87" s="16" t="str">
        <f t="shared" si="94"/>
        <v>Condoms (female)</v>
      </c>
      <c r="AU87" s="16" t="str">
        <f t="shared" si="94"/>
        <v>Implants</v>
      </c>
      <c r="AV87" s="16" t="str">
        <f t="shared" si="94"/>
        <v>IUD</v>
      </c>
      <c r="AW87" s="16" t="str">
        <f t="shared" si="94"/>
        <v>Emergency Contraceptives</v>
      </c>
      <c r="AX87" s="16">
        <f t="shared" si="94"/>
        <v>0</v>
      </c>
      <c r="AY87" s="16">
        <f>AY81</f>
        <v>0</v>
      </c>
      <c r="AZ87" s="342" t="s">
        <v>24</v>
      </c>
      <c r="BA87" s="331"/>
      <c r="BB87" s="352" t="s">
        <v>124</v>
      </c>
      <c r="BC87" s="347"/>
      <c r="BD87" s="347"/>
      <c r="BE87" s="347"/>
      <c r="BF87" s="347"/>
      <c r="BG87" s="347"/>
      <c r="BH87" s="347"/>
      <c r="BI87" s="347"/>
      <c r="BJ87" s="347"/>
    </row>
    <row r="88" spans="1:66" ht="12" x14ac:dyDescent="0.2">
      <c r="A88" s="7" t="s">
        <v>12</v>
      </c>
      <c r="B88" s="60">
        <f>'2.Input-Scenarios &amp; Projections'!$C$34</f>
        <v>0</v>
      </c>
      <c r="C88" s="72">
        <f>C13*'4. Input-Unit Price'!$C$24</f>
        <v>0</v>
      </c>
      <c r="D88" s="72">
        <f>D13*'4. Input-Unit Price'!$C$29</f>
        <v>0</v>
      </c>
      <c r="E88" s="72">
        <f>E13*'4. Input-Unit Price'!$C$36</f>
        <v>0</v>
      </c>
      <c r="F88" s="72">
        <f>F13*'4. Input-Unit Price'!$C$40</f>
        <v>0</v>
      </c>
      <c r="G88" s="72">
        <f>G13*'4. Input-Unit Price'!$C$46</f>
        <v>0</v>
      </c>
      <c r="H88" s="72">
        <f>H13*'4. Input-Unit Price'!$C$51</f>
        <v>0</v>
      </c>
      <c r="I88" s="612">
        <f>I13*'4. Input-Unit Price'!$C$57</f>
        <v>0</v>
      </c>
      <c r="J88" s="72">
        <f>J13*'4. Input-Unit Price'!$C$63</f>
        <v>0</v>
      </c>
      <c r="K88" s="72">
        <f>K13*'4. Input-Unit Price'!$C$69</f>
        <v>0</v>
      </c>
      <c r="L88" s="138">
        <f>SUM(C88:K88)</f>
        <v>0</v>
      </c>
      <c r="M88" s="74">
        <f>M13*'4. Input-Unit Price'!$C$24</f>
        <v>0</v>
      </c>
      <c r="N88" s="74">
        <f>N13*'4. Input-Unit Price'!$C$29</f>
        <v>0</v>
      </c>
      <c r="O88" s="74">
        <f>O13*'4. Input-Unit Price'!$C$36</f>
        <v>0</v>
      </c>
      <c r="P88" s="74">
        <f>P13*'4. Input-Unit Price'!$C$40</f>
        <v>0</v>
      </c>
      <c r="Q88" s="74">
        <f>Q13*'4. Input-Unit Price'!$C$46</f>
        <v>0</v>
      </c>
      <c r="R88" s="74">
        <f>R13*'4. Input-Unit Price'!$C$51</f>
        <v>0</v>
      </c>
      <c r="S88" s="74">
        <f>S13*'4. Input-Unit Price'!$C$57</f>
        <v>0</v>
      </c>
      <c r="T88" s="74">
        <f>T13*'4. Input-Unit Price'!$C$63</f>
        <v>0</v>
      </c>
      <c r="U88" s="74">
        <f>U13*'4. Input-Unit Price'!$C$69</f>
        <v>0</v>
      </c>
      <c r="V88" s="360">
        <f>SUM(M88:U88)</f>
        <v>0</v>
      </c>
      <c r="W88" s="72">
        <f>W13*'4. Input-Unit Price'!$C$24</f>
        <v>0</v>
      </c>
      <c r="X88" s="72">
        <f>X13*'4. Input-Unit Price'!$C$29</f>
        <v>0</v>
      </c>
      <c r="Y88" s="72">
        <f>Y13*'4. Input-Unit Price'!$C$36</f>
        <v>0</v>
      </c>
      <c r="Z88" s="72">
        <f>Z13*'4. Input-Unit Price'!$C$40</f>
        <v>0</v>
      </c>
      <c r="AA88" s="72">
        <f>AA13*'4. Input-Unit Price'!$C$46</f>
        <v>0</v>
      </c>
      <c r="AB88" s="72">
        <f>AB13*'4. Input-Unit Price'!$C$51</f>
        <v>0</v>
      </c>
      <c r="AC88" s="72">
        <f>AC13*'4. Input-Unit Price'!$C$57</f>
        <v>0</v>
      </c>
      <c r="AD88" s="72">
        <f>AD13*'4. Input-Unit Price'!$C$63</f>
        <v>0</v>
      </c>
      <c r="AE88" s="72">
        <f>AE13*'4. Input-Unit Price'!$C$69</f>
        <v>0</v>
      </c>
      <c r="AF88" s="138">
        <f>SUM(W88:AE88)</f>
        <v>0</v>
      </c>
      <c r="AG88" s="74">
        <f>AG13*'4. Input-Unit Price'!$C$24</f>
        <v>0</v>
      </c>
      <c r="AH88" s="74">
        <f>AH13*'4. Input-Unit Price'!$C$29</f>
        <v>0</v>
      </c>
      <c r="AI88" s="74">
        <f>AI13*'4. Input-Unit Price'!$C$36</f>
        <v>0</v>
      </c>
      <c r="AJ88" s="74">
        <f>AJ13*'4. Input-Unit Price'!$C$40</f>
        <v>0</v>
      </c>
      <c r="AK88" s="74">
        <f>AK13*'4. Input-Unit Price'!$C$46</f>
        <v>0</v>
      </c>
      <c r="AL88" s="74">
        <f>AL13*'4. Input-Unit Price'!$C$51</f>
        <v>0</v>
      </c>
      <c r="AM88" s="74">
        <f>AM13*'4. Input-Unit Price'!$C$57</f>
        <v>0</v>
      </c>
      <c r="AN88" s="74">
        <f>AN13*'4. Input-Unit Price'!$C$63</f>
        <v>0</v>
      </c>
      <c r="AO88" s="74">
        <f>AO13*'4. Input-Unit Price'!$C$69</f>
        <v>0</v>
      </c>
      <c r="AP88" s="360">
        <f>SUM(AG88:AO88)</f>
        <v>0</v>
      </c>
      <c r="AQ88" s="72">
        <f>AQ13*'4. Input-Unit Price'!$C$24</f>
        <v>0</v>
      </c>
      <c r="AR88" s="72">
        <f>AR13*'4. Input-Unit Price'!$C$29</f>
        <v>0</v>
      </c>
      <c r="AS88" s="72">
        <f>AS13*'4. Input-Unit Price'!$C$36</f>
        <v>0</v>
      </c>
      <c r="AT88" s="72">
        <f>AT13*'4. Input-Unit Price'!$C$40</f>
        <v>0</v>
      </c>
      <c r="AU88" s="72">
        <f>AU13*'4. Input-Unit Price'!$C$46</f>
        <v>0</v>
      </c>
      <c r="AV88" s="72">
        <f>AV13*'4. Input-Unit Price'!$C$51</f>
        <v>0</v>
      </c>
      <c r="AW88" s="72">
        <f>AW13*'4. Input-Unit Price'!$C$57</f>
        <v>0</v>
      </c>
      <c r="AX88" s="72">
        <f>AX13*'4. Input-Unit Price'!$C$63</f>
        <v>0</v>
      </c>
      <c r="AY88" s="72">
        <f>AY13*'4. Input-Unit Price'!$C$69</f>
        <v>0</v>
      </c>
      <c r="AZ88" s="138">
        <f>SUM(AQ88:AY88)</f>
        <v>0</v>
      </c>
      <c r="BA88" s="360"/>
      <c r="BB88" s="94">
        <f>SUM(C88:AY88)</f>
        <v>0</v>
      </c>
      <c r="BC88" s="54"/>
      <c r="BD88" s="54"/>
      <c r="BE88" s="54"/>
      <c r="BF88" s="54"/>
      <c r="BG88" s="54"/>
      <c r="BH88" s="54"/>
      <c r="BI88" s="54"/>
      <c r="BJ88" s="54"/>
    </row>
    <row r="89" spans="1:66" ht="12" x14ac:dyDescent="0.2">
      <c r="A89" s="7" t="s">
        <v>13</v>
      </c>
      <c r="B89" s="60">
        <f>'2.Input-Scenarios &amp; Projections'!$C$35</f>
        <v>0</v>
      </c>
      <c r="C89" s="72">
        <f>C14*'4. Input-Unit Price'!$C$24</f>
        <v>0</v>
      </c>
      <c r="D89" s="72">
        <f>D14*'4. Input-Unit Price'!$C$29</f>
        <v>0</v>
      </c>
      <c r="E89" s="72">
        <f>E14*'4. Input-Unit Price'!$C$36</f>
        <v>0</v>
      </c>
      <c r="F89" s="72">
        <f>F14*'4. Input-Unit Price'!$C$40</f>
        <v>0</v>
      </c>
      <c r="G89" s="72">
        <f>G14*'4. Input-Unit Price'!$C$46</f>
        <v>0</v>
      </c>
      <c r="H89" s="72">
        <f>H14*'4. Input-Unit Price'!$C$51</f>
        <v>0</v>
      </c>
      <c r="I89" s="612">
        <f>I14*'4. Input-Unit Price'!$C$57</f>
        <v>0</v>
      </c>
      <c r="J89" s="72">
        <f>J14*'4. Input-Unit Price'!$C$63</f>
        <v>0</v>
      </c>
      <c r="K89" s="72">
        <f>K14*'4. Input-Unit Price'!$C$69</f>
        <v>0</v>
      </c>
      <c r="L89" s="138">
        <f>SUM(C89:K89)</f>
        <v>0</v>
      </c>
      <c r="M89" s="74">
        <f>M14*'4. Input-Unit Price'!$C$24</f>
        <v>0</v>
      </c>
      <c r="N89" s="74">
        <f>N14*'4. Input-Unit Price'!$C$29</f>
        <v>0</v>
      </c>
      <c r="O89" s="74">
        <f>O14*'4. Input-Unit Price'!$C$36</f>
        <v>0</v>
      </c>
      <c r="P89" s="74">
        <f>P14*'4. Input-Unit Price'!$C$40</f>
        <v>0</v>
      </c>
      <c r="Q89" s="74">
        <f>Q14*'4. Input-Unit Price'!$C$46</f>
        <v>0</v>
      </c>
      <c r="R89" s="74">
        <f>R14*'4. Input-Unit Price'!$C$51</f>
        <v>0</v>
      </c>
      <c r="S89" s="74">
        <f>S14*'4. Input-Unit Price'!$C$57</f>
        <v>0</v>
      </c>
      <c r="T89" s="74">
        <f>T14*'4. Input-Unit Price'!$C$63</f>
        <v>0</v>
      </c>
      <c r="U89" s="74">
        <f>U14*'4. Input-Unit Price'!$C$69</f>
        <v>0</v>
      </c>
      <c r="V89" s="360">
        <f>SUM(M89:U89)</f>
        <v>0</v>
      </c>
      <c r="W89" s="72">
        <f>W14*'4. Input-Unit Price'!$C$24</f>
        <v>0</v>
      </c>
      <c r="X89" s="72">
        <f>X14*'4. Input-Unit Price'!$C$29</f>
        <v>0</v>
      </c>
      <c r="Y89" s="72">
        <f>Y14*'4. Input-Unit Price'!$C$36</f>
        <v>0</v>
      </c>
      <c r="Z89" s="72">
        <f>Z14*'4. Input-Unit Price'!$C$40</f>
        <v>0</v>
      </c>
      <c r="AA89" s="72">
        <f>AA14*'4. Input-Unit Price'!$C$46</f>
        <v>0</v>
      </c>
      <c r="AB89" s="72">
        <f>AB14*'4. Input-Unit Price'!$C$51</f>
        <v>0</v>
      </c>
      <c r="AC89" s="72">
        <f>AC14*'4. Input-Unit Price'!$C$57</f>
        <v>0</v>
      </c>
      <c r="AD89" s="72">
        <f>AD14*'4. Input-Unit Price'!$C$63</f>
        <v>0</v>
      </c>
      <c r="AE89" s="72">
        <f>AE14*'4. Input-Unit Price'!$C$69</f>
        <v>0</v>
      </c>
      <c r="AF89" s="138">
        <f>SUM(W89:AE89)</f>
        <v>0</v>
      </c>
      <c r="AG89" s="74">
        <f>AG14*'4. Input-Unit Price'!$C$24</f>
        <v>0</v>
      </c>
      <c r="AH89" s="74">
        <f>AH14*'4. Input-Unit Price'!$C$29</f>
        <v>0</v>
      </c>
      <c r="AI89" s="74">
        <f>AI14*'4. Input-Unit Price'!$C$36</f>
        <v>0</v>
      </c>
      <c r="AJ89" s="74">
        <f>AJ14*'4. Input-Unit Price'!$C$40</f>
        <v>0</v>
      </c>
      <c r="AK89" s="74">
        <f>AK14*'4. Input-Unit Price'!$C$46</f>
        <v>0</v>
      </c>
      <c r="AL89" s="74">
        <f>AL14*'4. Input-Unit Price'!$C$51</f>
        <v>0</v>
      </c>
      <c r="AM89" s="74">
        <f>AM14*'4. Input-Unit Price'!$C$57</f>
        <v>0</v>
      </c>
      <c r="AN89" s="74">
        <f>AN14*'4. Input-Unit Price'!$C$63</f>
        <v>0</v>
      </c>
      <c r="AO89" s="74">
        <f>AO14*'4. Input-Unit Price'!$C$69</f>
        <v>0</v>
      </c>
      <c r="AP89" s="360">
        <f>SUM(AG89:AO89)</f>
        <v>0</v>
      </c>
      <c r="AQ89" s="72">
        <f>AQ14*'4. Input-Unit Price'!$C$24</f>
        <v>0</v>
      </c>
      <c r="AR89" s="72">
        <f>AR14*'4. Input-Unit Price'!$C$29</f>
        <v>0</v>
      </c>
      <c r="AS89" s="72">
        <f>AS14*'4. Input-Unit Price'!$C$36</f>
        <v>0</v>
      </c>
      <c r="AT89" s="72">
        <f>AT14*'4. Input-Unit Price'!$C$40</f>
        <v>0</v>
      </c>
      <c r="AU89" s="72">
        <f>AU14*'4. Input-Unit Price'!$C$46</f>
        <v>0</v>
      </c>
      <c r="AV89" s="72">
        <f>AV14*'4. Input-Unit Price'!$C$51</f>
        <v>0</v>
      </c>
      <c r="AW89" s="72">
        <f>AW14*'4. Input-Unit Price'!$C$57</f>
        <v>0</v>
      </c>
      <c r="AX89" s="72">
        <f>AX14*'4. Input-Unit Price'!$C$63</f>
        <v>0</v>
      </c>
      <c r="AY89" s="72">
        <f>AY14*'4. Input-Unit Price'!$C$69</f>
        <v>0</v>
      </c>
      <c r="AZ89" s="138">
        <f>SUM(AQ89:AY89)</f>
        <v>0</v>
      </c>
      <c r="BA89" s="360"/>
      <c r="BB89" s="94">
        <f>SUM(C89:AY89)</f>
        <v>0</v>
      </c>
      <c r="BC89" s="54"/>
      <c r="BD89" s="54"/>
      <c r="BE89" s="54"/>
      <c r="BF89" s="54"/>
      <c r="BG89" s="54"/>
      <c r="BH89" s="54"/>
      <c r="BI89" s="54"/>
      <c r="BJ89" s="54"/>
    </row>
    <row r="90" spans="1:66" ht="12" x14ac:dyDescent="0.2">
      <c r="A90" s="7" t="s">
        <v>14</v>
      </c>
      <c r="B90" s="60">
        <f>'2.Input-Scenarios &amp; Projections'!$C$36</f>
        <v>0</v>
      </c>
      <c r="C90" s="72">
        <f>C15*'4. Input-Unit Price'!$C$24</f>
        <v>0</v>
      </c>
      <c r="D90" s="72">
        <f>D15*'4. Input-Unit Price'!$C$29</f>
        <v>0</v>
      </c>
      <c r="E90" s="72">
        <f>E15*'4. Input-Unit Price'!$C$36</f>
        <v>0</v>
      </c>
      <c r="F90" s="72">
        <f>F15*'4. Input-Unit Price'!$C$40</f>
        <v>0</v>
      </c>
      <c r="G90" s="72">
        <f>G15*'4. Input-Unit Price'!$C$46</f>
        <v>0</v>
      </c>
      <c r="H90" s="72">
        <f>H15*'4. Input-Unit Price'!$C$51</f>
        <v>0</v>
      </c>
      <c r="I90" s="612">
        <f>I15*'4. Input-Unit Price'!$C$57</f>
        <v>0</v>
      </c>
      <c r="J90" s="72">
        <f>J15*'4. Input-Unit Price'!$C$63</f>
        <v>0</v>
      </c>
      <c r="K90" s="72">
        <f>K15*'4. Input-Unit Price'!$C$69</f>
        <v>0</v>
      </c>
      <c r="L90" s="138">
        <f>SUM(C90:K90)</f>
        <v>0</v>
      </c>
      <c r="M90" s="74">
        <f>M15*'4. Input-Unit Price'!$C$24</f>
        <v>0</v>
      </c>
      <c r="N90" s="74">
        <f>N15*'4. Input-Unit Price'!$C$29</f>
        <v>0</v>
      </c>
      <c r="O90" s="74">
        <f>O15*'4. Input-Unit Price'!$C$36</f>
        <v>0</v>
      </c>
      <c r="P90" s="74">
        <f>P15*'4. Input-Unit Price'!$C$40</f>
        <v>0</v>
      </c>
      <c r="Q90" s="74">
        <f>Q15*'4. Input-Unit Price'!$C$46</f>
        <v>0</v>
      </c>
      <c r="R90" s="74">
        <f>R15*'4. Input-Unit Price'!$C$51</f>
        <v>0</v>
      </c>
      <c r="S90" s="74">
        <f>S15*'4. Input-Unit Price'!$C$57</f>
        <v>0</v>
      </c>
      <c r="T90" s="74">
        <f>T15*'4. Input-Unit Price'!$C$63</f>
        <v>0</v>
      </c>
      <c r="U90" s="74">
        <f>U15*'4. Input-Unit Price'!$C$69</f>
        <v>0</v>
      </c>
      <c r="V90" s="360">
        <f>SUM(M90:U90)</f>
        <v>0</v>
      </c>
      <c r="W90" s="72">
        <f>W15*'4. Input-Unit Price'!$C$24</f>
        <v>0</v>
      </c>
      <c r="X90" s="72">
        <f>X15*'4. Input-Unit Price'!$C$29</f>
        <v>0</v>
      </c>
      <c r="Y90" s="72">
        <f>Y15*'4. Input-Unit Price'!$C$36</f>
        <v>0</v>
      </c>
      <c r="Z90" s="72">
        <f>Z15*'4. Input-Unit Price'!$C$40</f>
        <v>0</v>
      </c>
      <c r="AA90" s="72">
        <f>AA15*'4. Input-Unit Price'!$C$46</f>
        <v>0</v>
      </c>
      <c r="AB90" s="72">
        <f>AB15*'4. Input-Unit Price'!$C$51</f>
        <v>0</v>
      </c>
      <c r="AC90" s="72">
        <f>AC15*'4. Input-Unit Price'!$C$57</f>
        <v>0</v>
      </c>
      <c r="AD90" s="72">
        <f>AD15*'4. Input-Unit Price'!$C$63</f>
        <v>0</v>
      </c>
      <c r="AE90" s="72">
        <f>AE15*'4. Input-Unit Price'!$C$69</f>
        <v>0</v>
      </c>
      <c r="AF90" s="138">
        <f>SUM(W90:AE90)</f>
        <v>0</v>
      </c>
      <c r="AG90" s="74">
        <f>AG15*'4. Input-Unit Price'!$C$24</f>
        <v>0</v>
      </c>
      <c r="AH90" s="74">
        <f>AH15*'4. Input-Unit Price'!$C$29</f>
        <v>0</v>
      </c>
      <c r="AI90" s="74">
        <f>AI15*'4. Input-Unit Price'!$C$36</f>
        <v>0</v>
      </c>
      <c r="AJ90" s="74">
        <f>AJ15*'4. Input-Unit Price'!$C$40</f>
        <v>0</v>
      </c>
      <c r="AK90" s="74">
        <f>AK15*'4. Input-Unit Price'!$C$46</f>
        <v>0</v>
      </c>
      <c r="AL90" s="74">
        <f>AL15*'4. Input-Unit Price'!$C$51</f>
        <v>0</v>
      </c>
      <c r="AM90" s="74">
        <f>AM15*'4. Input-Unit Price'!$C$57</f>
        <v>0</v>
      </c>
      <c r="AN90" s="74">
        <f>AN15*'4. Input-Unit Price'!$C$63</f>
        <v>0</v>
      </c>
      <c r="AO90" s="74">
        <f>AO15*'4. Input-Unit Price'!$C$69</f>
        <v>0</v>
      </c>
      <c r="AP90" s="360">
        <f>SUM(AG90:AO90)</f>
        <v>0</v>
      </c>
      <c r="AQ90" s="72">
        <f>AQ15*'4. Input-Unit Price'!$C$24</f>
        <v>0</v>
      </c>
      <c r="AR90" s="72">
        <f>AR15*'4. Input-Unit Price'!$C$29</f>
        <v>0</v>
      </c>
      <c r="AS90" s="72">
        <f>AS15*'4. Input-Unit Price'!$C$36</f>
        <v>0</v>
      </c>
      <c r="AT90" s="72">
        <f>AT15*'4. Input-Unit Price'!$C$40</f>
        <v>0</v>
      </c>
      <c r="AU90" s="72">
        <f>AU15*'4. Input-Unit Price'!$C$46</f>
        <v>0</v>
      </c>
      <c r="AV90" s="72">
        <f>AV15*'4. Input-Unit Price'!$C$51</f>
        <v>0</v>
      </c>
      <c r="AW90" s="72">
        <f>AW15*'4. Input-Unit Price'!$C$57</f>
        <v>0</v>
      </c>
      <c r="AX90" s="72">
        <f>AX15*'4. Input-Unit Price'!$C$63</f>
        <v>0</v>
      </c>
      <c r="AY90" s="72">
        <f>AY15*'4. Input-Unit Price'!$C$69</f>
        <v>0</v>
      </c>
      <c r="AZ90" s="138">
        <f>SUM(AQ90:AY90)</f>
        <v>0</v>
      </c>
      <c r="BA90" s="360"/>
      <c r="BB90" s="94">
        <f>SUM(C90:AY90)</f>
        <v>0</v>
      </c>
      <c r="BC90" s="348">
        <f>SUM(BB88:BB90)</f>
        <v>0</v>
      </c>
      <c r="BD90" s="54"/>
      <c r="BE90" s="54"/>
      <c r="BF90" s="54"/>
      <c r="BG90" s="54"/>
      <c r="BH90" s="54"/>
      <c r="BI90" s="54"/>
      <c r="BJ90" s="54"/>
    </row>
    <row r="91" spans="1:66" x14ac:dyDescent="0.2">
      <c r="K91" s="53"/>
      <c r="L91" s="53"/>
      <c r="M91" s="53"/>
      <c r="N91" s="53"/>
      <c r="O91" s="53"/>
      <c r="P91" s="53"/>
      <c r="Q91" s="53"/>
      <c r="R91" s="53"/>
      <c r="S91" s="53"/>
      <c r="AB91" s="53"/>
      <c r="AC91" s="53"/>
      <c r="AD91" s="53"/>
      <c r="AE91" s="53"/>
      <c r="AF91" s="53"/>
      <c r="AG91" s="53"/>
      <c r="AH91" s="53"/>
      <c r="AI91" s="53"/>
      <c r="AS91" s="54"/>
      <c r="AT91" s="54"/>
      <c r="AU91" s="54"/>
      <c r="AV91" s="54"/>
      <c r="AW91" s="54"/>
      <c r="AX91" s="54"/>
      <c r="AY91" s="54"/>
      <c r="AZ91" s="54"/>
    </row>
    <row r="92" spans="1:66" s="8" customFormat="1" ht="12.75" customHeight="1" x14ac:dyDescent="0.2">
      <c r="A92" s="339"/>
      <c r="B92" s="359"/>
      <c r="C92" s="1227">
        <f>'1. Input - Background info'!$B$7</f>
        <v>0</v>
      </c>
      <c r="D92" s="1228"/>
      <c r="E92" s="1228"/>
      <c r="F92" s="1228"/>
      <c r="G92" s="1228"/>
      <c r="H92" s="1228"/>
      <c r="I92" s="1228"/>
      <c r="J92" s="1228"/>
      <c r="K92" s="1228"/>
      <c r="L92" s="1228"/>
      <c r="M92" s="1226">
        <f>C92+1</f>
        <v>1</v>
      </c>
      <c r="N92" s="1226"/>
      <c r="O92" s="1226"/>
      <c r="P92" s="1226"/>
      <c r="Q92" s="1226"/>
      <c r="R92" s="1226"/>
      <c r="S92" s="1226"/>
      <c r="T92" s="1226"/>
      <c r="U92" s="1226"/>
      <c r="V92" s="1226"/>
      <c r="W92" s="1228">
        <f>M92+1</f>
        <v>2</v>
      </c>
      <c r="X92" s="1228"/>
      <c r="Y92" s="1228"/>
      <c r="Z92" s="1228"/>
      <c r="AA92" s="1228"/>
      <c r="AB92" s="1228"/>
      <c r="AC92" s="1228"/>
      <c r="AD92" s="1228"/>
      <c r="AE92" s="1228"/>
      <c r="AF92" s="1228"/>
      <c r="AG92" s="1229">
        <f>W92+1</f>
        <v>3</v>
      </c>
      <c r="AH92" s="1229"/>
      <c r="AI92" s="1229"/>
      <c r="AJ92" s="1229"/>
      <c r="AK92" s="1229"/>
      <c r="AL92" s="1229"/>
      <c r="AM92" s="1229"/>
      <c r="AN92" s="1229"/>
      <c r="AO92" s="1229"/>
      <c r="AP92" s="1229"/>
      <c r="AQ92" s="1230">
        <f>AG92+1</f>
        <v>4</v>
      </c>
      <c r="AR92" s="1230"/>
      <c r="AS92" s="1230"/>
      <c r="AT92" s="1230"/>
      <c r="AU92" s="1230"/>
      <c r="AV92" s="1230"/>
      <c r="AW92" s="1230"/>
      <c r="AX92" s="1230"/>
      <c r="AY92" s="1230"/>
      <c r="AZ92" s="1230"/>
      <c r="BB92" s="352" t="s">
        <v>124</v>
      </c>
      <c r="BC92" s="334"/>
      <c r="BD92" s="334"/>
      <c r="BE92" s="334"/>
      <c r="BF92" s="334"/>
      <c r="BG92" s="334"/>
      <c r="BH92" s="334"/>
      <c r="BI92" s="334"/>
      <c r="BJ92" s="335"/>
      <c r="BK92" s="52"/>
      <c r="BL92" s="52"/>
      <c r="BM92" s="52"/>
      <c r="BN92" s="52"/>
    </row>
    <row r="93" spans="1:66" s="9" customFormat="1" ht="22.5" x14ac:dyDescent="0.2">
      <c r="A93" s="61" t="str">
        <f>'3.Input- Contraceptive forecast'!E11</f>
        <v>Total Public Sector</v>
      </c>
      <c r="B93" s="59"/>
      <c r="C93" s="16" t="str">
        <f t="shared" ref="C93:J93" si="95">C99</f>
        <v>Pills</v>
      </c>
      <c r="D93" s="16" t="str">
        <f t="shared" si="95"/>
        <v>Injectables</v>
      </c>
      <c r="E93" s="16" t="str">
        <f t="shared" si="95"/>
        <v>Condoms (male)</v>
      </c>
      <c r="F93" s="16" t="str">
        <f t="shared" si="95"/>
        <v>Condoms (female)</v>
      </c>
      <c r="G93" s="16" t="str">
        <f t="shared" si="95"/>
        <v>Implants</v>
      </c>
      <c r="H93" s="16" t="str">
        <f t="shared" si="95"/>
        <v>IUD</v>
      </c>
      <c r="I93" s="16" t="str">
        <f t="shared" si="95"/>
        <v>Emergency Contraceptives</v>
      </c>
      <c r="J93" s="16">
        <f t="shared" si="95"/>
        <v>0</v>
      </c>
      <c r="K93" s="16">
        <f>K99</f>
        <v>0</v>
      </c>
      <c r="L93" s="342" t="s">
        <v>124</v>
      </c>
      <c r="M93" s="62" t="str">
        <f t="shared" ref="M93:R93" si="96">M99</f>
        <v>Pills</v>
      </c>
      <c r="N93" s="17" t="str">
        <f t="shared" si="96"/>
        <v>Injectables</v>
      </c>
      <c r="O93" s="17" t="str">
        <f t="shared" si="96"/>
        <v>Condoms (male)</v>
      </c>
      <c r="P93" s="17" t="str">
        <f t="shared" si="96"/>
        <v>Condoms (female)</v>
      </c>
      <c r="Q93" s="17" t="str">
        <f t="shared" si="96"/>
        <v>Implants</v>
      </c>
      <c r="R93" s="17" t="str">
        <f t="shared" si="96"/>
        <v>IUD</v>
      </c>
      <c r="S93" s="17" t="str">
        <f>S87</f>
        <v>Emergency Contraceptives</v>
      </c>
      <c r="T93" s="17">
        <f>T87</f>
        <v>0</v>
      </c>
      <c r="U93" s="17">
        <f>U99</f>
        <v>0</v>
      </c>
      <c r="V93" s="331" t="s">
        <v>124</v>
      </c>
      <c r="W93" s="63" t="str">
        <f t="shared" ref="W93:AB93" si="97">W99</f>
        <v>Pills</v>
      </c>
      <c r="X93" s="16" t="str">
        <f t="shared" si="97"/>
        <v>Injectables</v>
      </c>
      <c r="Y93" s="16" t="str">
        <f t="shared" si="97"/>
        <v>Condoms (male)</v>
      </c>
      <c r="Z93" s="16" t="str">
        <f t="shared" si="97"/>
        <v>Condoms (female)</v>
      </c>
      <c r="AA93" s="16" t="str">
        <f t="shared" si="97"/>
        <v>Implants</v>
      </c>
      <c r="AB93" s="16" t="str">
        <f t="shared" si="97"/>
        <v>IUD</v>
      </c>
      <c r="AC93" s="16" t="str">
        <f>AC87</f>
        <v>Emergency Contraceptives</v>
      </c>
      <c r="AD93" s="16">
        <f>AD87</f>
        <v>0</v>
      </c>
      <c r="AE93" s="16">
        <f>AE99</f>
        <v>0</v>
      </c>
      <c r="AF93" s="342" t="s">
        <v>124</v>
      </c>
      <c r="AG93" s="62" t="str">
        <f t="shared" ref="AG93:AN93" si="98">AG99</f>
        <v>Pills</v>
      </c>
      <c r="AH93" s="17" t="str">
        <f t="shared" si="98"/>
        <v>Injectables</v>
      </c>
      <c r="AI93" s="17" t="str">
        <f t="shared" si="98"/>
        <v>Condoms (male)</v>
      </c>
      <c r="AJ93" s="17" t="str">
        <f t="shared" si="98"/>
        <v>Condoms (female)</v>
      </c>
      <c r="AK93" s="17" t="str">
        <f t="shared" si="98"/>
        <v>Implants</v>
      </c>
      <c r="AL93" s="17" t="str">
        <f t="shared" si="98"/>
        <v>IUD</v>
      </c>
      <c r="AM93" s="17" t="str">
        <f t="shared" si="98"/>
        <v>Emergency Contraceptives</v>
      </c>
      <c r="AN93" s="17">
        <f t="shared" si="98"/>
        <v>0</v>
      </c>
      <c r="AO93" s="17">
        <f>AO99</f>
        <v>0</v>
      </c>
      <c r="AP93" s="331" t="s">
        <v>124</v>
      </c>
      <c r="AQ93" s="63" t="str">
        <f t="shared" ref="AQ93:AV93" si="99">AQ99</f>
        <v>Pills</v>
      </c>
      <c r="AR93" s="16" t="str">
        <f t="shared" si="99"/>
        <v>Injectables</v>
      </c>
      <c r="AS93" s="16" t="str">
        <f t="shared" si="99"/>
        <v>Condoms (male)</v>
      </c>
      <c r="AT93" s="16" t="str">
        <f t="shared" si="99"/>
        <v>Condoms (female)</v>
      </c>
      <c r="AU93" s="16" t="str">
        <f t="shared" si="99"/>
        <v>Implants</v>
      </c>
      <c r="AV93" s="16" t="str">
        <f t="shared" si="99"/>
        <v>IUD</v>
      </c>
      <c r="AW93" s="16" t="str">
        <f>AW87</f>
        <v>Emergency Contraceptives</v>
      </c>
      <c r="AX93" s="16">
        <f>AX87</f>
        <v>0</v>
      </c>
      <c r="AY93" s="16">
        <f>AY99</f>
        <v>0</v>
      </c>
      <c r="AZ93" s="342" t="s">
        <v>24</v>
      </c>
      <c r="BA93" s="331"/>
      <c r="BB93" s="352" t="s">
        <v>124</v>
      </c>
      <c r="BC93" s="347"/>
      <c r="BD93" s="347"/>
      <c r="BE93" s="347"/>
      <c r="BF93" s="347"/>
      <c r="BG93" s="347"/>
      <c r="BH93" s="347"/>
      <c r="BI93" s="347"/>
      <c r="BJ93" s="347"/>
    </row>
    <row r="94" spans="1:66" ht="12" x14ac:dyDescent="0.2">
      <c r="A94" s="7" t="s">
        <v>12</v>
      </c>
      <c r="B94" s="60">
        <f>'2.Input-Scenarios &amp; Projections'!$C$34</f>
        <v>0</v>
      </c>
      <c r="C94" s="72">
        <f t="shared" ref="C94:H96" si="100">SUM(C82,C88)</f>
        <v>0</v>
      </c>
      <c r="D94" s="72">
        <f t="shared" si="100"/>
        <v>0</v>
      </c>
      <c r="E94" s="72">
        <f t="shared" si="100"/>
        <v>0</v>
      </c>
      <c r="F94" s="72">
        <f t="shared" si="100"/>
        <v>0</v>
      </c>
      <c r="G94" s="72">
        <f t="shared" si="100"/>
        <v>0</v>
      </c>
      <c r="H94" s="72">
        <f t="shared" si="100"/>
        <v>0</v>
      </c>
      <c r="I94" s="612">
        <f t="shared" ref="I94:K96" si="101">SUM(I82,I88)</f>
        <v>0</v>
      </c>
      <c r="J94" s="72">
        <f t="shared" si="101"/>
        <v>0</v>
      </c>
      <c r="K94" s="72">
        <f t="shared" si="101"/>
        <v>0</v>
      </c>
      <c r="L94" s="138">
        <f>SUM(C94:K94)</f>
        <v>0</v>
      </c>
      <c r="M94" s="283">
        <f t="shared" ref="M94:U94" si="102">SUM(M82,M88)</f>
        <v>0</v>
      </c>
      <c r="N94" s="283">
        <f t="shared" si="102"/>
        <v>0</v>
      </c>
      <c r="O94" s="283">
        <f t="shared" si="102"/>
        <v>0</v>
      </c>
      <c r="P94" s="283">
        <f t="shared" si="102"/>
        <v>0</v>
      </c>
      <c r="Q94" s="283">
        <f t="shared" si="102"/>
        <v>0</v>
      </c>
      <c r="R94" s="283">
        <f t="shared" si="102"/>
        <v>0</v>
      </c>
      <c r="S94" s="283">
        <f t="shared" si="102"/>
        <v>0</v>
      </c>
      <c r="T94" s="283">
        <f t="shared" si="102"/>
        <v>0</v>
      </c>
      <c r="U94" s="283">
        <f t="shared" si="102"/>
        <v>0</v>
      </c>
      <c r="V94" s="360">
        <f>SUM(M94:U94)</f>
        <v>0</v>
      </c>
      <c r="W94" s="72">
        <f t="shared" ref="W94:AE94" si="103">SUM(W82,W88)</f>
        <v>0</v>
      </c>
      <c r="X94" s="72">
        <f t="shared" si="103"/>
        <v>0</v>
      </c>
      <c r="Y94" s="72">
        <f t="shared" si="103"/>
        <v>0</v>
      </c>
      <c r="Z94" s="72">
        <f t="shared" si="103"/>
        <v>0</v>
      </c>
      <c r="AA94" s="72">
        <f t="shared" si="103"/>
        <v>0</v>
      </c>
      <c r="AB94" s="72">
        <f t="shared" si="103"/>
        <v>0</v>
      </c>
      <c r="AC94" s="72">
        <f t="shared" si="103"/>
        <v>0</v>
      </c>
      <c r="AD94" s="72">
        <f t="shared" si="103"/>
        <v>0</v>
      </c>
      <c r="AE94" s="72">
        <f t="shared" si="103"/>
        <v>0</v>
      </c>
      <c r="AF94" s="138">
        <f>SUM(W94:AE94)</f>
        <v>0</v>
      </c>
      <c r="AG94" s="283">
        <f t="shared" ref="AG94:AO94" si="104">SUM(AG82,AG88)</f>
        <v>0</v>
      </c>
      <c r="AH94" s="283">
        <f t="shared" si="104"/>
        <v>0</v>
      </c>
      <c r="AI94" s="283">
        <f t="shared" si="104"/>
        <v>0</v>
      </c>
      <c r="AJ94" s="283">
        <f t="shared" si="104"/>
        <v>0</v>
      </c>
      <c r="AK94" s="283">
        <f t="shared" si="104"/>
        <v>0</v>
      </c>
      <c r="AL94" s="283">
        <f t="shared" si="104"/>
        <v>0</v>
      </c>
      <c r="AM94" s="283">
        <f t="shared" si="104"/>
        <v>0</v>
      </c>
      <c r="AN94" s="283">
        <f t="shared" si="104"/>
        <v>0</v>
      </c>
      <c r="AO94" s="283">
        <f t="shared" si="104"/>
        <v>0</v>
      </c>
      <c r="AP94" s="360">
        <f>SUM(AG94:AO94)</f>
        <v>0</v>
      </c>
      <c r="AQ94" s="72">
        <f t="shared" ref="AQ94:AY94" si="105">SUM(AQ82,AQ88)</f>
        <v>0</v>
      </c>
      <c r="AR94" s="72">
        <f t="shared" si="105"/>
        <v>0</v>
      </c>
      <c r="AS94" s="72">
        <f t="shared" si="105"/>
        <v>0</v>
      </c>
      <c r="AT94" s="72">
        <f t="shared" si="105"/>
        <v>0</v>
      </c>
      <c r="AU94" s="72">
        <f t="shared" si="105"/>
        <v>0</v>
      </c>
      <c r="AV94" s="72">
        <f t="shared" si="105"/>
        <v>0</v>
      </c>
      <c r="AW94" s="72">
        <f t="shared" si="105"/>
        <v>0</v>
      </c>
      <c r="AX94" s="72">
        <f t="shared" si="105"/>
        <v>0</v>
      </c>
      <c r="AY94" s="72">
        <f t="shared" si="105"/>
        <v>0</v>
      </c>
      <c r="AZ94" s="138">
        <f>SUM(AQ94:AY94)</f>
        <v>0</v>
      </c>
      <c r="BA94" s="360"/>
      <c r="BB94" s="94">
        <f>SUM(AZ94,AP94,AF94,V94,L94)</f>
        <v>0</v>
      </c>
      <c r="BC94" s="54"/>
      <c r="BD94" s="92"/>
      <c r="BE94" s="92"/>
      <c r="BF94" s="92"/>
      <c r="BG94" s="92"/>
      <c r="BH94" s="92"/>
      <c r="BI94" s="92"/>
      <c r="BJ94" s="92"/>
    </row>
    <row r="95" spans="1:66" ht="12" x14ac:dyDescent="0.2">
      <c r="A95" s="7" t="s">
        <v>13</v>
      </c>
      <c r="B95" s="60">
        <f>'2.Input-Scenarios &amp; Projections'!$C$35</f>
        <v>0</v>
      </c>
      <c r="C95" s="72">
        <f t="shared" si="100"/>
        <v>0</v>
      </c>
      <c r="D95" s="72">
        <f t="shared" si="100"/>
        <v>0</v>
      </c>
      <c r="E95" s="72">
        <f t="shared" si="100"/>
        <v>0</v>
      </c>
      <c r="F95" s="72">
        <f t="shared" si="100"/>
        <v>0</v>
      </c>
      <c r="G95" s="72">
        <f t="shared" si="100"/>
        <v>0</v>
      </c>
      <c r="H95" s="72">
        <f t="shared" si="100"/>
        <v>0</v>
      </c>
      <c r="I95" s="612">
        <f t="shared" si="101"/>
        <v>0</v>
      </c>
      <c r="J95" s="72">
        <f t="shared" si="101"/>
        <v>0</v>
      </c>
      <c r="K95" s="72">
        <f t="shared" si="101"/>
        <v>0</v>
      </c>
      <c r="L95" s="138">
        <f>SUM(C95:K95)</f>
        <v>0</v>
      </c>
      <c r="M95" s="283">
        <f t="shared" ref="M95:U95" si="106">SUM(M83,M89)</f>
        <v>0</v>
      </c>
      <c r="N95" s="283">
        <f t="shared" si="106"/>
        <v>0</v>
      </c>
      <c r="O95" s="283">
        <f t="shared" si="106"/>
        <v>0</v>
      </c>
      <c r="P95" s="283">
        <f t="shared" si="106"/>
        <v>0</v>
      </c>
      <c r="Q95" s="283">
        <f t="shared" si="106"/>
        <v>0</v>
      </c>
      <c r="R95" s="283">
        <f t="shared" si="106"/>
        <v>0</v>
      </c>
      <c r="S95" s="283">
        <f t="shared" si="106"/>
        <v>0</v>
      </c>
      <c r="T95" s="283">
        <f t="shared" si="106"/>
        <v>0</v>
      </c>
      <c r="U95" s="283">
        <f t="shared" si="106"/>
        <v>0</v>
      </c>
      <c r="V95" s="360">
        <f>SUM(M95:U95)</f>
        <v>0</v>
      </c>
      <c r="W95" s="72">
        <f t="shared" ref="W95:AE95" si="107">SUM(W83,W89)</f>
        <v>0</v>
      </c>
      <c r="X95" s="72">
        <f t="shared" si="107"/>
        <v>0</v>
      </c>
      <c r="Y95" s="72">
        <f t="shared" si="107"/>
        <v>0</v>
      </c>
      <c r="Z95" s="72">
        <f t="shared" si="107"/>
        <v>0</v>
      </c>
      <c r="AA95" s="72">
        <f t="shared" si="107"/>
        <v>0</v>
      </c>
      <c r="AB95" s="72">
        <f t="shared" si="107"/>
        <v>0</v>
      </c>
      <c r="AC95" s="72">
        <f t="shared" si="107"/>
        <v>0</v>
      </c>
      <c r="AD95" s="72">
        <f t="shared" si="107"/>
        <v>0</v>
      </c>
      <c r="AE95" s="72">
        <f t="shared" si="107"/>
        <v>0</v>
      </c>
      <c r="AF95" s="138">
        <f>SUM(W95:AE95)</f>
        <v>0</v>
      </c>
      <c r="AG95" s="283">
        <f t="shared" ref="AG95:AO95" si="108">SUM(AG83,AG89)</f>
        <v>0</v>
      </c>
      <c r="AH95" s="283">
        <f t="shared" si="108"/>
        <v>0</v>
      </c>
      <c r="AI95" s="283">
        <f t="shared" si="108"/>
        <v>0</v>
      </c>
      <c r="AJ95" s="283">
        <f t="shared" si="108"/>
        <v>0</v>
      </c>
      <c r="AK95" s="283">
        <f t="shared" si="108"/>
        <v>0</v>
      </c>
      <c r="AL95" s="283">
        <f t="shared" si="108"/>
        <v>0</v>
      </c>
      <c r="AM95" s="283">
        <f t="shared" si="108"/>
        <v>0</v>
      </c>
      <c r="AN95" s="283">
        <f t="shared" si="108"/>
        <v>0</v>
      </c>
      <c r="AO95" s="283">
        <f t="shared" si="108"/>
        <v>0</v>
      </c>
      <c r="AP95" s="360">
        <f>SUM(AG95:AO95)</f>
        <v>0</v>
      </c>
      <c r="AQ95" s="72">
        <f t="shared" ref="AQ95:AY95" si="109">SUM(AQ83,AQ89)</f>
        <v>0</v>
      </c>
      <c r="AR95" s="72">
        <f t="shared" si="109"/>
        <v>0</v>
      </c>
      <c r="AS95" s="72">
        <f t="shared" si="109"/>
        <v>0</v>
      </c>
      <c r="AT95" s="72">
        <f t="shared" si="109"/>
        <v>0</v>
      </c>
      <c r="AU95" s="72">
        <f t="shared" si="109"/>
        <v>0</v>
      </c>
      <c r="AV95" s="72">
        <f t="shared" si="109"/>
        <v>0</v>
      </c>
      <c r="AW95" s="72">
        <f t="shared" si="109"/>
        <v>0</v>
      </c>
      <c r="AX95" s="72">
        <f t="shared" si="109"/>
        <v>0</v>
      </c>
      <c r="AY95" s="72">
        <f t="shared" si="109"/>
        <v>0</v>
      </c>
      <c r="AZ95" s="138">
        <f>SUM(AQ95:AY95)</f>
        <v>0</v>
      </c>
      <c r="BA95" s="360"/>
      <c r="BB95" s="94">
        <f>SUM(AZ95,AP95,AF95,V95,L95)</f>
        <v>0</v>
      </c>
      <c r="BC95" s="54"/>
      <c r="BD95" s="92"/>
      <c r="BE95" s="92"/>
      <c r="BF95" s="92"/>
      <c r="BG95" s="92"/>
      <c r="BH95" s="92"/>
      <c r="BI95" s="92"/>
      <c r="BJ95" s="92"/>
    </row>
    <row r="96" spans="1:66" ht="12" x14ac:dyDescent="0.2">
      <c r="A96" s="7" t="s">
        <v>14</v>
      </c>
      <c r="B96" s="60">
        <f>'2.Input-Scenarios &amp; Projections'!$C$36</f>
        <v>0</v>
      </c>
      <c r="C96" s="72">
        <f t="shared" si="100"/>
        <v>0</v>
      </c>
      <c r="D96" s="72">
        <f t="shared" si="100"/>
        <v>0</v>
      </c>
      <c r="E96" s="72">
        <f t="shared" si="100"/>
        <v>0</v>
      </c>
      <c r="F96" s="72">
        <f t="shared" si="100"/>
        <v>0</v>
      </c>
      <c r="G96" s="72">
        <f t="shared" si="100"/>
        <v>0</v>
      </c>
      <c r="H96" s="72">
        <f t="shared" si="100"/>
        <v>0</v>
      </c>
      <c r="I96" s="612">
        <f t="shared" si="101"/>
        <v>0</v>
      </c>
      <c r="J96" s="72">
        <f t="shared" si="101"/>
        <v>0</v>
      </c>
      <c r="K96" s="72">
        <f t="shared" si="101"/>
        <v>0</v>
      </c>
      <c r="L96" s="138">
        <f>SUM(C96:K96)</f>
        <v>0</v>
      </c>
      <c r="M96" s="283">
        <f t="shared" ref="M96:U96" si="110">SUM(M84,M90)</f>
        <v>0</v>
      </c>
      <c r="N96" s="283">
        <f t="shared" si="110"/>
        <v>0</v>
      </c>
      <c r="O96" s="283">
        <f t="shared" si="110"/>
        <v>0</v>
      </c>
      <c r="P96" s="283">
        <f t="shared" si="110"/>
        <v>0</v>
      </c>
      <c r="Q96" s="283">
        <f t="shared" si="110"/>
        <v>0</v>
      </c>
      <c r="R96" s="283">
        <f t="shared" si="110"/>
        <v>0</v>
      </c>
      <c r="S96" s="283">
        <f t="shared" si="110"/>
        <v>0</v>
      </c>
      <c r="T96" s="283">
        <f t="shared" si="110"/>
        <v>0</v>
      </c>
      <c r="U96" s="283">
        <f t="shared" si="110"/>
        <v>0</v>
      </c>
      <c r="V96" s="360">
        <f>SUM(M96:U96)</f>
        <v>0</v>
      </c>
      <c r="W96" s="72">
        <f t="shared" ref="W96:AE96" si="111">SUM(W84,W90)</f>
        <v>0</v>
      </c>
      <c r="X96" s="72">
        <f t="shared" si="111"/>
        <v>0</v>
      </c>
      <c r="Y96" s="72">
        <f t="shared" si="111"/>
        <v>0</v>
      </c>
      <c r="Z96" s="72">
        <f t="shared" si="111"/>
        <v>0</v>
      </c>
      <c r="AA96" s="72">
        <f t="shared" si="111"/>
        <v>0</v>
      </c>
      <c r="AB96" s="72">
        <f t="shared" si="111"/>
        <v>0</v>
      </c>
      <c r="AC96" s="72">
        <f t="shared" si="111"/>
        <v>0</v>
      </c>
      <c r="AD96" s="72">
        <f t="shared" si="111"/>
        <v>0</v>
      </c>
      <c r="AE96" s="72">
        <f t="shared" si="111"/>
        <v>0</v>
      </c>
      <c r="AF96" s="138">
        <f>SUM(W96:AE96)</f>
        <v>0</v>
      </c>
      <c r="AG96" s="283">
        <f t="shared" ref="AG96:AO96" si="112">SUM(AG84,AG90)</f>
        <v>0</v>
      </c>
      <c r="AH96" s="283">
        <f t="shared" si="112"/>
        <v>0</v>
      </c>
      <c r="AI96" s="283">
        <f t="shared" si="112"/>
        <v>0</v>
      </c>
      <c r="AJ96" s="283">
        <f t="shared" si="112"/>
        <v>0</v>
      </c>
      <c r="AK96" s="283">
        <f t="shared" si="112"/>
        <v>0</v>
      </c>
      <c r="AL96" s="283">
        <f t="shared" si="112"/>
        <v>0</v>
      </c>
      <c r="AM96" s="283">
        <f t="shared" si="112"/>
        <v>0</v>
      </c>
      <c r="AN96" s="283">
        <f t="shared" si="112"/>
        <v>0</v>
      </c>
      <c r="AO96" s="283">
        <f t="shared" si="112"/>
        <v>0</v>
      </c>
      <c r="AP96" s="360">
        <f>SUM(AG96:AO96)</f>
        <v>0</v>
      </c>
      <c r="AQ96" s="72">
        <f t="shared" ref="AQ96:AY96" si="113">SUM(AQ84,AQ90)</f>
        <v>0</v>
      </c>
      <c r="AR96" s="72">
        <f t="shared" si="113"/>
        <v>0</v>
      </c>
      <c r="AS96" s="72">
        <f t="shared" si="113"/>
        <v>0</v>
      </c>
      <c r="AT96" s="72">
        <f t="shared" si="113"/>
        <v>0</v>
      </c>
      <c r="AU96" s="72">
        <f t="shared" si="113"/>
        <v>0</v>
      </c>
      <c r="AV96" s="72">
        <f t="shared" si="113"/>
        <v>0</v>
      </c>
      <c r="AW96" s="72">
        <f t="shared" si="113"/>
        <v>0</v>
      </c>
      <c r="AX96" s="72">
        <f t="shared" si="113"/>
        <v>0</v>
      </c>
      <c r="AY96" s="72">
        <f t="shared" si="113"/>
        <v>0</v>
      </c>
      <c r="AZ96" s="138">
        <f>SUM(AQ96:AY96)</f>
        <v>0</v>
      </c>
      <c r="BA96" s="360"/>
      <c r="BB96" s="94">
        <f>SUM(AZ96,AP96,AF96,V96,L96)</f>
        <v>0</v>
      </c>
      <c r="BC96" s="348">
        <f>SUM(BB94:BB96)</f>
        <v>0</v>
      </c>
      <c r="BD96" s="92"/>
      <c r="BE96" s="92"/>
      <c r="BF96" s="92"/>
      <c r="BG96" s="92"/>
      <c r="BH96" s="92"/>
      <c r="BI96" s="92"/>
      <c r="BJ96" s="92"/>
    </row>
    <row r="97" spans="1:66" x14ac:dyDescent="0.2">
      <c r="K97" s="53"/>
      <c r="L97" s="53"/>
      <c r="M97" s="53"/>
      <c r="N97" s="53"/>
      <c r="O97" s="53"/>
      <c r="P97" s="53"/>
      <c r="Q97" s="53"/>
      <c r="R97" s="53"/>
      <c r="S97" s="53"/>
      <c r="T97" s="53"/>
      <c r="AC97" s="53"/>
      <c r="AD97" s="53"/>
      <c r="AE97" s="53"/>
      <c r="AF97" s="53"/>
      <c r="AG97" s="53"/>
      <c r="AH97" s="53"/>
      <c r="AI97" s="53"/>
      <c r="AJ97" s="53"/>
      <c r="AS97" s="54"/>
      <c r="AT97" s="54"/>
      <c r="AU97" s="54"/>
      <c r="AV97" s="54"/>
      <c r="AW97" s="54"/>
      <c r="AX97" s="54"/>
      <c r="AY97" s="54"/>
      <c r="AZ97" s="54"/>
    </row>
    <row r="98" spans="1:66" s="8" customFormat="1" ht="12.75" customHeight="1" x14ac:dyDescent="0.2">
      <c r="A98" s="339"/>
      <c r="B98" s="359"/>
      <c r="C98" s="1227">
        <f>'1. Input - Background info'!$B$7</f>
        <v>0</v>
      </c>
      <c r="D98" s="1228"/>
      <c r="E98" s="1228"/>
      <c r="F98" s="1228"/>
      <c r="G98" s="1228"/>
      <c r="H98" s="1228"/>
      <c r="I98" s="1228"/>
      <c r="J98" s="1228"/>
      <c r="K98" s="1228"/>
      <c r="L98" s="1228"/>
      <c r="M98" s="1226">
        <f>C98+1</f>
        <v>1</v>
      </c>
      <c r="N98" s="1226"/>
      <c r="O98" s="1226"/>
      <c r="P98" s="1226"/>
      <c r="Q98" s="1226"/>
      <c r="R98" s="1226"/>
      <c r="S98" s="1226"/>
      <c r="T98" s="1226"/>
      <c r="U98" s="1226"/>
      <c r="V98" s="1226"/>
      <c r="W98" s="1228">
        <f>M98+1</f>
        <v>2</v>
      </c>
      <c r="X98" s="1228"/>
      <c r="Y98" s="1228"/>
      <c r="Z98" s="1228"/>
      <c r="AA98" s="1228"/>
      <c r="AB98" s="1228"/>
      <c r="AC98" s="1228"/>
      <c r="AD98" s="1228"/>
      <c r="AE98" s="1228"/>
      <c r="AF98" s="1228"/>
      <c r="AG98" s="1229">
        <f>W98+1</f>
        <v>3</v>
      </c>
      <c r="AH98" s="1229"/>
      <c r="AI98" s="1229"/>
      <c r="AJ98" s="1229"/>
      <c r="AK98" s="1229"/>
      <c r="AL98" s="1229"/>
      <c r="AM98" s="1229"/>
      <c r="AN98" s="1229"/>
      <c r="AO98" s="1229"/>
      <c r="AP98" s="1229"/>
      <c r="AQ98" s="1230">
        <f>AG98+1</f>
        <v>4</v>
      </c>
      <c r="AR98" s="1230"/>
      <c r="AS98" s="1230"/>
      <c r="AT98" s="1230"/>
      <c r="AU98" s="1230"/>
      <c r="AV98" s="1230"/>
      <c r="AW98" s="1230"/>
      <c r="AX98" s="1230"/>
      <c r="AY98" s="1230"/>
      <c r="AZ98" s="1230"/>
      <c r="BB98" s="352" t="s">
        <v>124</v>
      </c>
      <c r="BC98" s="334"/>
      <c r="BD98" s="334"/>
      <c r="BE98" s="334"/>
      <c r="BF98" s="334"/>
      <c r="BG98" s="334"/>
      <c r="BH98" s="334"/>
      <c r="BI98" s="334"/>
      <c r="BJ98" s="335"/>
      <c r="BK98" s="52"/>
      <c r="BL98" s="52"/>
      <c r="BM98" s="52"/>
      <c r="BN98" s="52"/>
    </row>
    <row r="99" spans="1:66" s="9" customFormat="1" ht="22.5" x14ac:dyDescent="0.2">
      <c r="A99" s="9">
        <f>'3.Input- Contraceptive forecast'!F11</f>
        <v>0</v>
      </c>
      <c r="B99" s="59"/>
      <c r="C99" s="63" t="str">
        <f t="shared" ref="C99:J99" si="114">C87</f>
        <v>Pills</v>
      </c>
      <c r="D99" s="16" t="str">
        <f t="shared" si="114"/>
        <v>Injectables</v>
      </c>
      <c r="E99" s="16" t="str">
        <f t="shared" si="114"/>
        <v>Condoms (male)</v>
      </c>
      <c r="F99" s="16" t="str">
        <f t="shared" si="114"/>
        <v>Condoms (female)</v>
      </c>
      <c r="G99" s="16" t="str">
        <f t="shared" si="114"/>
        <v>Implants</v>
      </c>
      <c r="H99" s="16" t="str">
        <f t="shared" si="114"/>
        <v>IUD</v>
      </c>
      <c r="I99" s="16" t="str">
        <f t="shared" si="114"/>
        <v>Emergency Contraceptives</v>
      </c>
      <c r="J99" s="16">
        <f t="shared" si="114"/>
        <v>0</v>
      </c>
      <c r="K99" s="16">
        <f>K87</f>
        <v>0</v>
      </c>
      <c r="L99" s="342" t="s">
        <v>124</v>
      </c>
      <c r="M99" s="62" t="str">
        <f t="shared" ref="M99:T99" si="115">M87</f>
        <v>Pills</v>
      </c>
      <c r="N99" s="17" t="str">
        <f t="shared" si="115"/>
        <v>Injectables</v>
      </c>
      <c r="O99" s="17" t="str">
        <f t="shared" si="115"/>
        <v>Condoms (male)</v>
      </c>
      <c r="P99" s="17" t="str">
        <f t="shared" si="115"/>
        <v>Condoms (female)</v>
      </c>
      <c r="Q99" s="17" t="str">
        <f t="shared" si="115"/>
        <v>Implants</v>
      </c>
      <c r="R99" s="17" t="str">
        <f t="shared" si="115"/>
        <v>IUD</v>
      </c>
      <c r="S99" s="17" t="str">
        <f t="shared" si="115"/>
        <v>Emergency Contraceptives</v>
      </c>
      <c r="T99" s="17">
        <f t="shared" si="115"/>
        <v>0</v>
      </c>
      <c r="U99" s="17">
        <f>U87</f>
        <v>0</v>
      </c>
      <c r="V99" s="331" t="s">
        <v>124</v>
      </c>
      <c r="W99" s="63" t="str">
        <f t="shared" ref="W99:AD99" si="116">W87</f>
        <v>Pills</v>
      </c>
      <c r="X99" s="16" t="str">
        <f t="shared" si="116"/>
        <v>Injectables</v>
      </c>
      <c r="Y99" s="16" t="str">
        <f t="shared" si="116"/>
        <v>Condoms (male)</v>
      </c>
      <c r="Z99" s="16" t="str">
        <f t="shared" si="116"/>
        <v>Condoms (female)</v>
      </c>
      <c r="AA99" s="16" t="str">
        <f t="shared" si="116"/>
        <v>Implants</v>
      </c>
      <c r="AB99" s="16" t="str">
        <f t="shared" si="116"/>
        <v>IUD</v>
      </c>
      <c r="AC99" s="16" t="str">
        <f t="shared" si="116"/>
        <v>Emergency Contraceptives</v>
      </c>
      <c r="AD99" s="16">
        <f t="shared" si="116"/>
        <v>0</v>
      </c>
      <c r="AE99" s="16">
        <f>AE87</f>
        <v>0</v>
      </c>
      <c r="AF99" s="342" t="s">
        <v>124</v>
      </c>
      <c r="AG99" s="62" t="str">
        <f t="shared" ref="AG99:AN99" si="117">AG87</f>
        <v>Pills</v>
      </c>
      <c r="AH99" s="17" t="str">
        <f t="shared" si="117"/>
        <v>Injectables</v>
      </c>
      <c r="AI99" s="17" t="str">
        <f t="shared" si="117"/>
        <v>Condoms (male)</v>
      </c>
      <c r="AJ99" s="17" t="str">
        <f t="shared" si="117"/>
        <v>Condoms (female)</v>
      </c>
      <c r="AK99" s="17" t="str">
        <f t="shared" si="117"/>
        <v>Implants</v>
      </c>
      <c r="AL99" s="17" t="str">
        <f t="shared" si="117"/>
        <v>IUD</v>
      </c>
      <c r="AM99" s="17" t="str">
        <f t="shared" si="117"/>
        <v>Emergency Contraceptives</v>
      </c>
      <c r="AN99" s="17">
        <f t="shared" si="117"/>
        <v>0</v>
      </c>
      <c r="AO99" s="17">
        <f>AO87</f>
        <v>0</v>
      </c>
      <c r="AP99" s="331" t="s">
        <v>124</v>
      </c>
      <c r="AQ99" s="63" t="str">
        <f t="shared" ref="AQ99:AX99" si="118">AQ87</f>
        <v>Pills</v>
      </c>
      <c r="AR99" s="16" t="str">
        <f t="shared" si="118"/>
        <v>Injectables</v>
      </c>
      <c r="AS99" s="16" t="str">
        <f t="shared" si="118"/>
        <v>Condoms (male)</v>
      </c>
      <c r="AT99" s="16" t="str">
        <f t="shared" si="118"/>
        <v>Condoms (female)</v>
      </c>
      <c r="AU99" s="16" t="str">
        <f t="shared" si="118"/>
        <v>Implants</v>
      </c>
      <c r="AV99" s="16" t="str">
        <f t="shared" si="118"/>
        <v>IUD</v>
      </c>
      <c r="AW99" s="16" t="str">
        <f t="shared" si="118"/>
        <v>Emergency Contraceptives</v>
      </c>
      <c r="AX99" s="16">
        <f t="shared" si="118"/>
        <v>0</v>
      </c>
      <c r="AY99" s="16">
        <f>AY87</f>
        <v>0</v>
      </c>
      <c r="AZ99" s="342" t="s">
        <v>24</v>
      </c>
      <c r="BA99" s="331"/>
      <c r="BB99" s="352" t="s">
        <v>124</v>
      </c>
      <c r="BC99" s="347"/>
      <c r="BD99" s="347"/>
      <c r="BE99" s="347"/>
      <c r="BF99" s="347"/>
      <c r="BG99" s="347"/>
      <c r="BH99" s="347"/>
      <c r="BI99" s="347"/>
      <c r="BJ99" s="347"/>
    </row>
    <row r="100" spans="1:66" ht="12" x14ac:dyDescent="0.2">
      <c r="A100" s="7" t="s">
        <v>12</v>
      </c>
      <c r="B100" s="60">
        <f>'2.Input-Scenarios &amp; Projections'!$C$34</f>
        <v>0</v>
      </c>
      <c r="C100" s="72">
        <f>C25*'4. Input-Unit Price'!$D$24</f>
        <v>0</v>
      </c>
      <c r="D100" s="72">
        <f>D25*'4. Input-Unit Price'!$D$29</f>
        <v>0</v>
      </c>
      <c r="E100" s="72">
        <f>E25*'4. Input-Unit Price'!$D$36</f>
        <v>0</v>
      </c>
      <c r="F100" s="72">
        <f>F25*'4. Input-Unit Price'!$D$40</f>
        <v>0</v>
      </c>
      <c r="G100" s="72">
        <f>G25*'4. Input-Unit Price'!$D$46</f>
        <v>0</v>
      </c>
      <c r="H100" s="72">
        <f>H25*'4. Input-Unit Price'!$D$51</f>
        <v>0</v>
      </c>
      <c r="I100" s="612">
        <f>I25*'4. Input-Unit Price'!$D$57</f>
        <v>0</v>
      </c>
      <c r="J100" s="72">
        <f>J25*'4. Input-Unit Price'!$D$63</f>
        <v>0</v>
      </c>
      <c r="K100" s="72">
        <f>K25*'4. Input-Unit Price'!$D$69</f>
        <v>0</v>
      </c>
      <c r="L100" s="138">
        <f>SUM(C100:K100)</f>
        <v>0</v>
      </c>
      <c r="M100" s="74">
        <f>M25*'4. Input-Unit Price'!$D$24</f>
        <v>0</v>
      </c>
      <c r="N100" s="74">
        <f>N25*'4. Input-Unit Price'!$D$29</f>
        <v>0</v>
      </c>
      <c r="O100" s="74">
        <f>O25*'4. Input-Unit Price'!$D$36</f>
        <v>0</v>
      </c>
      <c r="P100" s="74">
        <f>P25*'4. Input-Unit Price'!$D$40</f>
        <v>0</v>
      </c>
      <c r="Q100" s="74">
        <f>Q25*'4. Input-Unit Price'!$D$46</f>
        <v>0</v>
      </c>
      <c r="R100" s="74">
        <f>R25*'4. Input-Unit Price'!$D$51</f>
        <v>0</v>
      </c>
      <c r="S100" s="74">
        <f>S25*'4. Input-Unit Price'!$D$57</f>
        <v>0</v>
      </c>
      <c r="T100" s="74">
        <f>T25*'4. Input-Unit Price'!$D$63</f>
        <v>0</v>
      </c>
      <c r="U100" s="74">
        <f>U25*'4. Input-Unit Price'!$D$69</f>
        <v>0</v>
      </c>
      <c r="V100" s="360">
        <f>SUM(M100:U100)</f>
        <v>0</v>
      </c>
      <c r="W100" s="72">
        <f>W25*'4. Input-Unit Price'!$D$24</f>
        <v>0</v>
      </c>
      <c r="X100" s="72">
        <f>X25*'4. Input-Unit Price'!$D$29</f>
        <v>0</v>
      </c>
      <c r="Y100" s="72">
        <f>Y25*'4. Input-Unit Price'!$D$36</f>
        <v>0</v>
      </c>
      <c r="Z100" s="72">
        <f>Z25*'4. Input-Unit Price'!$D$40</f>
        <v>0</v>
      </c>
      <c r="AA100" s="72">
        <f>AA25*'4. Input-Unit Price'!$D$46</f>
        <v>0</v>
      </c>
      <c r="AB100" s="72">
        <f>AB25*'4. Input-Unit Price'!$D$51</f>
        <v>0</v>
      </c>
      <c r="AC100" s="72">
        <f>AC25*'4. Input-Unit Price'!$D$57</f>
        <v>0</v>
      </c>
      <c r="AD100" s="72">
        <f>AD25*'4. Input-Unit Price'!$D$63</f>
        <v>0</v>
      </c>
      <c r="AE100" s="72">
        <f>AE25*'4. Input-Unit Price'!$D$69</f>
        <v>0</v>
      </c>
      <c r="AF100" s="138">
        <f>SUM(W100:AE100)</f>
        <v>0</v>
      </c>
      <c r="AG100" s="74">
        <f>AG25*'4. Input-Unit Price'!$D$24</f>
        <v>0</v>
      </c>
      <c r="AH100" s="74">
        <f>AH25*'4. Input-Unit Price'!$D$29</f>
        <v>0</v>
      </c>
      <c r="AI100" s="74">
        <f>AI25*'4. Input-Unit Price'!$D$36</f>
        <v>0</v>
      </c>
      <c r="AJ100" s="74">
        <f>AJ25*'4. Input-Unit Price'!$D$40</f>
        <v>0</v>
      </c>
      <c r="AK100" s="74">
        <f>AK25*'4. Input-Unit Price'!$D$46</f>
        <v>0</v>
      </c>
      <c r="AL100" s="74">
        <f>AL25*'4. Input-Unit Price'!$D$51</f>
        <v>0</v>
      </c>
      <c r="AM100" s="74">
        <f>AM25*'4. Input-Unit Price'!$D$57</f>
        <v>0</v>
      </c>
      <c r="AN100" s="74">
        <f>AN25*'4. Input-Unit Price'!$D$63</f>
        <v>0</v>
      </c>
      <c r="AO100" s="74">
        <f>AO25*'4. Input-Unit Price'!$D$69</f>
        <v>0</v>
      </c>
      <c r="AP100" s="360">
        <f>SUM(AG100:AO100)</f>
        <v>0</v>
      </c>
      <c r="AQ100" s="72">
        <f>AQ25*'4. Input-Unit Price'!$D$24</f>
        <v>0</v>
      </c>
      <c r="AR100" s="72">
        <f>AR25*'4. Input-Unit Price'!$D$29</f>
        <v>0</v>
      </c>
      <c r="AS100" s="72">
        <f>AS25*'4. Input-Unit Price'!$D$36</f>
        <v>0</v>
      </c>
      <c r="AT100" s="72">
        <f>AT25*'4. Input-Unit Price'!$D$40</f>
        <v>0</v>
      </c>
      <c r="AU100" s="72">
        <f>AU25*'4. Input-Unit Price'!$D$46</f>
        <v>0</v>
      </c>
      <c r="AV100" s="72">
        <f>AV25*'4. Input-Unit Price'!$D$51</f>
        <v>0</v>
      </c>
      <c r="AW100" s="72">
        <f>AW25*'4. Input-Unit Price'!$D$57</f>
        <v>0</v>
      </c>
      <c r="AX100" s="72">
        <f>AX25*'4. Input-Unit Price'!$D$63</f>
        <v>0</v>
      </c>
      <c r="AY100" s="72">
        <f>AY25*'4. Input-Unit Price'!$D$69</f>
        <v>0</v>
      </c>
      <c r="AZ100" s="138">
        <f>SUM(AQ100:AY100)</f>
        <v>0</v>
      </c>
      <c r="BA100" s="360"/>
      <c r="BB100" s="94">
        <f>SUM(AZ100,AP100,AF100,V100,L100)</f>
        <v>0</v>
      </c>
      <c r="BC100" s="54"/>
      <c r="BD100" s="54"/>
      <c r="BE100" s="54"/>
      <c r="BF100" s="54"/>
      <c r="BG100" s="54"/>
      <c r="BH100" s="54"/>
      <c r="BI100" s="54"/>
      <c r="BJ100" s="54"/>
    </row>
    <row r="101" spans="1:66" ht="12" x14ac:dyDescent="0.2">
      <c r="A101" s="7" t="s">
        <v>13</v>
      </c>
      <c r="B101" s="60">
        <f>'2.Input-Scenarios &amp; Projections'!$C$35</f>
        <v>0</v>
      </c>
      <c r="C101" s="72">
        <f>C26*'4. Input-Unit Price'!$D$24</f>
        <v>0</v>
      </c>
      <c r="D101" s="72">
        <f>D26*'4. Input-Unit Price'!$D$29</f>
        <v>0</v>
      </c>
      <c r="E101" s="72">
        <f>E26*'4. Input-Unit Price'!$D$36</f>
        <v>0</v>
      </c>
      <c r="F101" s="72">
        <f>F26*'4. Input-Unit Price'!$D$40</f>
        <v>0</v>
      </c>
      <c r="G101" s="72">
        <f>G26*'4. Input-Unit Price'!$D$46</f>
        <v>0</v>
      </c>
      <c r="H101" s="72">
        <f>H26*'4. Input-Unit Price'!$D$51</f>
        <v>0</v>
      </c>
      <c r="I101" s="612">
        <f>I26*'4. Input-Unit Price'!$D$57</f>
        <v>0</v>
      </c>
      <c r="J101" s="72">
        <f>J26*'4. Input-Unit Price'!$D$63</f>
        <v>0</v>
      </c>
      <c r="K101" s="72">
        <f>K26*'4. Input-Unit Price'!$D$69</f>
        <v>0</v>
      </c>
      <c r="L101" s="138">
        <f>SUM(C101:K101)</f>
        <v>0</v>
      </c>
      <c r="M101" s="74">
        <f>M26*'4. Input-Unit Price'!$D$24</f>
        <v>0</v>
      </c>
      <c r="N101" s="74">
        <f>N26*'4. Input-Unit Price'!$D$29</f>
        <v>0</v>
      </c>
      <c r="O101" s="74">
        <f>O26*'4. Input-Unit Price'!$D$36</f>
        <v>0</v>
      </c>
      <c r="P101" s="74">
        <f>P26*'4. Input-Unit Price'!$D$40</f>
        <v>0</v>
      </c>
      <c r="Q101" s="74">
        <f>Q26*'4. Input-Unit Price'!$D$46</f>
        <v>0</v>
      </c>
      <c r="R101" s="74">
        <f>R26*'4. Input-Unit Price'!$D$51</f>
        <v>0</v>
      </c>
      <c r="S101" s="74">
        <f>S26*'4. Input-Unit Price'!$D$57</f>
        <v>0</v>
      </c>
      <c r="T101" s="74">
        <f>T26*'4. Input-Unit Price'!$D$63</f>
        <v>0</v>
      </c>
      <c r="U101" s="74">
        <f>U26*'4. Input-Unit Price'!$D$69</f>
        <v>0</v>
      </c>
      <c r="V101" s="360">
        <f>SUM(M101:U101)</f>
        <v>0</v>
      </c>
      <c r="W101" s="72">
        <f>W26*'4. Input-Unit Price'!$D$24</f>
        <v>0</v>
      </c>
      <c r="X101" s="72">
        <f>X26*'4. Input-Unit Price'!$D$29</f>
        <v>0</v>
      </c>
      <c r="Y101" s="72">
        <f>Y26*'4. Input-Unit Price'!$D$36</f>
        <v>0</v>
      </c>
      <c r="Z101" s="72">
        <f>Z26*'4. Input-Unit Price'!$D$40</f>
        <v>0</v>
      </c>
      <c r="AA101" s="72">
        <f>AA26*'4. Input-Unit Price'!$D$46</f>
        <v>0</v>
      </c>
      <c r="AB101" s="72">
        <f>AB26*'4. Input-Unit Price'!$D$51</f>
        <v>0</v>
      </c>
      <c r="AC101" s="72">
        <f>AC26*'4. Input-Unit Price'!$D$57</f>
        <v>0</v>
      </c>
      <c r="AD101" s="72">
        <f>AD26*'4. Input-Unit Price'!$D$63</f>
        <v>0</v>
      </c>
      <c r="AE101" s="72">
        <f>AE26*'4. Input-Unit Price'!$D$69</f>
        <v>0</v>
      </c>
      <c r="AF101" s="138">
        <f>SUM(W101:AE101)</f>
        <v>0</v>
      </c>
      <c r="AG101" s="74">
        <f>AG26*'4. Input-Unit Price'!$D$24</f>
        <v>0</v>
      </c>
      <c r="AH101" s="74">
        <f>AH26*'4. Input-Unit Price'!$D$29</f>
        <v>0</v>
      </c>
      <c r="AI101" s="74">
        <f>AI26*'4. Input-Unit Price'!$D$36</f>
        <v>0</v>
      </c>
      <c r="AJ101" s="74">
        <f>AJ26*'4. Input-Unit Price'!$D$40</f>
        <v>0</v>
      </c>
      <c r="AK101" s="74">
        <f>AK26*'4. Input-Unit Price'!$D$46</f>
        <v>0</v>
      </c>
      <c r="AL101" s="74">
        <f>AL26*'4. Input-Unit Price'!$D$51</f>
        <v>0</v>
      </c>
      <c r="AM101" s="74">
        <f>AM26*'4. Input-Unit Price'!$D$57</f>
        <v>0</v>
      </c>
      <c r="AN101" s="74">
        <f>AN26*'4. Input-Unit Price'!$D$63</f>
        <v>0</v>
      </c>
      <c r="AO101" s="74">
        <f>AO26*'4. Input-Unit Price'!$D$69</f>
        <v>0</v>
      </c>
      <c r="AP101" s="360">
        <f>SUM(AG101:AO101)</f>
        <v>0</v>
      </c>
      <c r="AQ101" s="72">
        <f>AQ26*'4. Input-Unit Price'!$D$24</f>
        <v>0</v>
      </c>
      <c r="AR101" s="72">
        <f>AR26*'4. Input-Unit Price'!$D$29</f>
        <v>0</v>
      </c>
      <c r="AS101" s="72">
        <f>AS26*'4. Input-Unit Price'!$D$36</f>
        <v>0</v>
      </c>
      <c r="AT101" s="72">
        <f>AT26*'4. Input-Unit Price'!$D$40</f>
        <v>0</v>
      </c>
      <c r="AU101" s="72">
        <f>AU26*'4. Input-Unit Price'!$D$46</f>
        <v>0</v>
      </c>
      <c r="AV101" s="72">
        <f>AV26*'4. Input-Unit Price'!$D$51</f>
        <v>0</v>
      </c>
      <c r="AW101" s="72">
        <f>AW26*'4. Input-Unit Price'!$D$57</f>
        <v>0</v>
      </c>
      <c r="AX101" s="72">
        <f>AX26*'4. Input-Unit Price'!$D$63</f>
        <v>0</v>
      </c>
      <c r="AY101" s="72">
        <f>AY26*'4. Input-Unit Price'!$D$69</f>
        <v>0</v>
      </c>
      <c r="AZ101" s="138">
        <f>SUM(AQ101:AY101)</f>
        <v>0</v>
      </c>
      <c r="BA101" s="360"/>
      <c r="BB101" s="94">
        <f>SUM(AZ101,AP101,AF101,V101,L101)</f>
        <v>0</v>
      </c>
      <c r="BC101" s="54"/>
      <c r="BD101" s="54"/>
      <c r="BE101" s="54"/>
      <c r="BF101" s="54"/>
      <c r="BG101" s="54"/>
      <c r="BH101" s="54"/>
      <c r="BI101" s="54"/>
      <c r="BJ101" s="54"/>
    </row>
    <row r="102" spans="1:66" ht="12" x14ac:dyDescent="0.2">
      <c r="A102" s="7" t="s">
        <v>14</v>
      </c>
      <c r="B102" s="60">
        <f>'2.Input-Scenarios &amp; Projections'!$C$36</f>
        <v>0</v>
      </c>
      <c r="C102" s="72">
        <f>C27*'4. Input-Unit Price'!$D$24</f>
        <v>0</v>
      </c>
      <c r="D102" s="72">
        <f>D27*'4. Input-Unit Price'!$D$29</f>
        <v>0</v>
      </c>
      <c r="E102" s="72">
        <f>E27*'4. Input-Unit Price'!$D$36</f>
        <v>0</v>
      </c>
      <c r="F102" s="72">
        <f>F27*'4. Input-Unit Price'!$D$40</f>
        <v>0</v>
      </c>
      <c r="G102" s="72">
        <f>G27*'4. Input-Unit Price'!$D$46</f>
        <v>0</v>
      </c>
      <c r="H102" s="72">
        <f>H27*'4. Input-Unit Price'!$D$51</f>
        <v>0</v>
      </c>
      <c r="I102" s="612">
        <f>I27*'4. Input-Unit Price'!$D$57</f>
        <v>0</v>
      </c>
      <c r="J102" s="72">
        <f>J27*'4. Input-Unit Price'!$D$63</f>
        <v>0</v>
      </c>
      <c r="K102" s="72">
        <f>K27*'4. Input-Unit Price'!$D$69</f>
        <v>0</v>
      </c>
      <c r="L102" s="138">
        <f>SUM(C102:K102)</f>
        <v>0</v>
      </c>
      <c r="M102" s="74">
        <f>M27*'4. Input-Unit Price'!$D$24</f>
        <v>0</v>
      </c>
      <c r="N102" s="74">
        <f>N27*'4. Input-Unit Price'!$D$29</f>
        <v>0</v>
      </c>
      <c r="O102" s="74">
        <f>O27*'4. Input-Unit Price'!$D$36</f>
        <v>0</v>
      </c>
      <c r="P102" s="74">
        <f>P27*'4. Input-Unit Price'!$D$40</f>
        <v>0</v>
      </c>
      <c r="Q102" s="74">
        <f>Q27*'4. Input-Unit Price'!$D$46</f>
        <v>0</v>
      </c>
      <c r="R102" s="74">
        <f>R27*'4. Input-Unit Price'!$D$51</f>
        <v>0</v>
      </c>
      <c r="S102" s="74">
        <f>S27*'4. Input-Unit Price'!$D$57</f>
        <v>0</v>
      </c>
      <c r="T102" s="74">
        <f>T27*'4. Input-Unit Price'!$D$63</f>
        <v>0</v>
      </c>
      <c r="U102" s="74">
        <f>U27*'4. Input-Unit Price'!$D$69</f>
        <v>0</v>
      </c>
      <c r="V102" s="360">
        <f>SUM(M102:U102)</f>
        <v>0</v>
      </c>
      <c r="W102" s="72">
        <f>W27*'4. Input-Unit Price'!$D$24</f>
        <v>0</v>
      </c>
      <c r="X102" s="72">
        <f>X27*'4. Input-Unit Price'!$D$29</f>
        <v>0</v>
      </c>
      <c r="Y102" s="72">
        <f>Y27*'4. Input-Unit Price'!$D$36</f>
        <v>0</v>
      </c>
      <c r="Z102" s="72">
        <f>Z27*'4. Input-Unit Price'!$D$40</f>
        <v>0</v>
      </c>
      <c r="AA102" s="72">
        <f>AA27*'4. Input-Unit Price'!$D$46</f>
        <v>0</v>
      </c>
      <c r="AB102" s="72">
        <f>AB27*'4. Input-Unit Price'!$D$51</f>
        <v>0</v>
      </c>
      <c r="AC102" s="72">
        <f>AC27*'4. Input-Unit Price'!$D$57</f>
        <v>0</v>
      </c>
      <c r="AD102" s="72">
        <f>AD27*'4. Input-Unit Price'!$D$63</f>
        <v>0</v>
      </c>
      <c r="AE102" s="72">
        <f>AE27*'4. Input-Unit Price'!$D$69</f>
        <v>0</v>
      </c>
      <c r="AF102" s="138">
        <f>SUM(W102:AE102)</f>
        <v>0</v>
      </c>
      <c r="AG102" s="74">
        <f>AG27*'4. Input-Unit Price'!$D$24</f>
        <v>0</v>
      </c>
      <c r="AH102" s="74">
        <f>AH27*'4. Input-Unit Price'!$D$29</f>
        <v>0</v>
      </c>
      <c r="AI102" s="74">
        <f>AI27*'4. Input-Unit Price'!$D$36</f>
        <v>0</v>
      </c>
      <c r="AJ102" s="74">
        <f>AJ27*'4. Input-Unit Price'!$D$40</f>
        <v>0</v>
      </c>
      <c r="AK102" s="74">
        <f>AK27*'4. Input-Unit Price'!$D$46</f>
        <v>0</v>
      </c>
      <c r="AL102" s="74">
        <f>AL27*'4. Input-Unit Price'!$D$51</f>
        <v>0</v>
      </c>
      <c r="AM102" s="74">
        <f>AM27*'4. Input-Unit Price'!$D$57</f>
        <v>0</v>
      </c>
      <c r="AN102" s="74">
        <f>AN27*'4. Input-Unit Price'!$D$63</f>
        <v>0</v>
      </c>
      <c r="AO102" s="74">
        <f>AO27*'4. Input-Unit Price'!$D$69</f>
        <v>0</v>
      </c>
      <c r="AP102" s="360">
        <f>SUM(AG102:AO102)</f>
        <v>0</v>
      </c>
      <c r="AQ102" s="72">
        <f>AQ27*'4. Input-Unit Price'!$D$24</f>
        <v>0</v>
      </c>
      <c r="AR102" s="72">
        <f>AR27*'4. Input-Unit Price'!$D$29</f>
        <v>0</v>
      </c>
      <c r="AS102" s="72">
        <f>AS27*'4. Input-Unit Price'!$D$36</f>
        <v>0</v>
      </c>
      <c r="AT102" s="72">
        <f>AT27*'4. Input-Unit Price'!$D$40</f>
        <v>0</v>
      </c>
      <c r="AU102" s="72">
        <f>AU27*'4. Input-Unit Price'!$D$46</f>
        <v>0</v>
      </c>
      <c r="AV102" s="72">
        <f>AV27*'4. Input-Unit Price'!$D$51</f>
        <v>0</v>
      </c>
      <c r="AW102" s="72">
        <f>AW27*'4. Input-Unit Price'!$D$57</f>
        <v>0</v>
      </c>
      <c r="AX102" s="72">
        <f>AX27*'4. Input-Unit Price'!$D$63</f>
        <v>0</v>
      </c>
      <c r="AY102" s="72">
        <f>AY27*'4. Input-Unit Price'!$D$69</f>
        <v>0</v>
      </c>
      <c r="AZ102" s="138">
        <f>SUM(AQ102:AY102)</f>
        <v>0</v>
      </c>
      <c r="BA102" s="360"/>
      <c r="BB102" s="94">
        <f>SUM(AZ102,AP102,AF102,V102,L102)</f>
        <v>0</v>
      </c>
      <c r="BC102" s="348">
        <f>SUM(BB100:BB102)</f>
        <v>0</v>
      </c>
      <c r="BD102" s="54"/>
      <c r="BE102" s="54"/>
      <c r="BF102" s="54"/>
      <c r="BG102" s="54"/>
      <c r="BH102" s="54"/>
      <c r="BI102" s="54"/>
      <c r="BJ102" s="54"/>
    </row>
    <row r="103" spans="1:66" x14ac:dyDescent="0.2">
      <c r="K103" s="53"/>
      <c r="L103" s="53"/>
      <c r="M103" s="53"/>
      <c r="N103" s="53"/>
      <c r="O103" s="53"/>
      <c r="P103" s="53"/>
      <c r="Q103" s="53"/>
      <c r="R103" s="53"/>
      <c r="S103" s="53"/>
      <c r="T103" s="53"/>
      <c r="AC103" s="53"/>
      <c r="AD103" s="53"/>
      <c r="AE103" s="53"/>
      <c r="AF103" s="53"/>
      <c r="AG103" s="53"/>
      <c r="AH103" s="53"/>
      <c r="AI103" s="53"/>
      <c r="AJ103" s="53"/>
      <c r="AS103" s="54"/>
      <c r="AT103" s="54"/>
      <c r="AU103" s="54"/>
      <c r="AV103" s="54"/>
      <c r="AW103" s="54"/>
      <c r="AX103" s="54"/>
      <c r="AY103" s="54"/>
      <c r="AZ103" s="54"/>
    </row>
    <row r="104" spans="1:66" s="8" customFormat="1" ht="12.75" customHeight="1" x14ac:dyDescent="0.2">
      <c r="A104" s="339"/>
      <c r="B104" s="359"/>
      <c r="C104" s="1227">
        <f>'1. Input - Background info'!$B$7</f>
        <v>0</v>
      </c>
      <c r="D104" s="1228"/>
      <c r="E104" s="1228"/>
      <c r="F104" s="1228"/>
      <c r="G104" s="1228"/>
      <c r="H104" s="1228"/>
      <c r="I104" s="1228"/>
      <c r="J104" s="1228"/>
      <c r="K104" s="1228"/>
      <c r="L104" s="1228"/>
      <c r="M104" s="1226">
        <f>C104+1</f>
        <v>1</v>
      </c>
      <c r="N104" s="1226"/>
      <c r="O104" s="1226"/>
      <c r="P104" s="1226"/>
      <c r="Q104" s="1226"/>
      <c r="R104" s="1226"/>
      <c r="S104" s="1226"/>
      <c r="T104" s="1226"/>
      <c r="U104" s="1226"/>
      <c r="V104" s="1226"/>
      <c r="W104" s="1228">
        <f>M104+1</f>
        <v>2</v>
      </c>
      <c r="X104" s="1228"/>
      <c r="Y104" s="1228"/>
      <c r="Z104" s="1228"/>
      <c r="AA104" s="1228"/>
      <c r="AB104" s="1228"/>
      <c r="AC104" s="1228"/>
      <c r="AD104" s="1228"/>
      <c r="AE104" s="1228"/>
      <c r="AF104" s="1228"/>
      <c r="AG104" s="1229">
        <f>W104+1</f>
        <v>3</v>
      </c>
      <c r="AH104" s="1229"/>
      <c r="AI104" s="1229"/>
      <c r="AJ104" s="1229"/>
      <c r="AK104" s="1229"/>
      <c r="AL104" s="1229"/>
      <c r="AM104" s="1229"/>
      <c r="AN104" s="1229"/>
      <c r="AO104" s="1229"/>
      <c r="AP104" s="1229"/>
      <c r="AQ104" s="1230">
        <f>AG104+1</f>
        <v>4</v>
      </c>
      <c r="AR104" s="1230"/>
      <c r="AS104" s="1230"/>
      <c r="AT104" s="1230"/>
      <c r="AU104" s="1230"/>
      <c r="AV104" s="1230"/>
      <c r="AW104" s="1230"/>
      <c r="AX104" s="1230"/>
      <c r="AY104" s="1230"/>
      <c r="AZ104" s="1230"/>
      <c r="BB104" s="352" t="s">
        <v>124</v>
      </c>
      <c r="BC104" s="334"/>
      <c r="BD104" s="334"/>
      <c r="BE104" s="334"/>
      <c r="BF104" s="334"/>
      <c r="BG104" s="334"/>
      <c r="BH104" s="334"/>
      <c r="BI104" s="334"/>
      <c r="BJ104" s="335"/>
      <c r="BK104" s="52"/>
      <c r="BL104" s="52"/>
      <c r="BM104" s="52"/>
      <c r="BN104" s="52"/>
    </row>
    <row r="105" spans="1:66" s="9" customFormat="1" ht="22.5" x14ac:dyDescent="0.2">
      <c r="A105" s="9">
        <f>'3.Input- Contraceptive forecast'!G11</f>
        <v>0</v>
      </c>
      <c r="B105" s="59"/>
      <c r="C105" s="16" t="str">
        <f t="shared" ref="C105:J105" si="119">C81</f>
        <v>Pills</v>
      </c>
      <c r="D105" s="16" t="str">
        <f t="shared" si="119"/>
        <v>Injectables</v>
      </c>
      <c r="E105" s="16" t="str">
        <f t="shared" si="119"/>
        <v>Condoms (male)</v>
      </c>
      <c r="F105" s="16" t="str">
        <f t="shared" si="119"/>
        <v>Condoms (female)</v>
      </c>
      <c r="G105" s="16" t="str">
        <f t="shared" si="119"/>
        <v>Implants</v>
      </c>
      <c r="H105" s="16" t="str">
        <f t="shared" si="119"/>
        <v>IUD</v>
      </c>
      <c r="I105" s="16" t="str">
        <f t="shared" si="119"/>
        <v>Emergency Contraceptives</v>
      </c>
      <c r="J105" s="16">
        <f t="shared" si="119"/>
        <v>0</v>
      </c>
      <c r="K105" s="16">
        <f>K81</f>
        <v>0</v>
      </c>
      <c r="L105" s="342" t="s">
        <v>124</v>
      </c>
      <c r="M105" s="62" t="str">
        <f t="shared" ref="M105:T105" si="120">M81</f>
        <v>Pills</v>
      </c>
      <c r="N105" s="17" t="str">
        <f t="shared" si="120"/>
        <v>Injectables</v>
      </c>
      <c r="O105" s="17" t="str">
        <f t="shared" si="120"/>
        <v>Condoms (male)</v>
      </c>
      <c r="P105" s="17" t="str">
        <f t="shared" si="120"/>
        <v>Condoms (female)</v>
      </c>
      <c r="Q105" s="17" t="str">
        <f t="shared" si="120"/>
        <v>Implants</v>
      </c>
      <c r="R105" s="17" t="str">
        <f t="shared" si="120"/>
        <v>IUD</v>
      </c>
      <c r="S105" s="17" t="str">
        <f t="shared" si="120"/>
        <v>Emergency Contraceptives</v>
      </c>
      <c r="T105" s="17">
        <f t="shared" si="120"/>
        <v>0</v>
      </c>
      <c r="U105" s="17">
        <f>U81</f>
        <v>0</v>
      </c>
      <c r="V105" s="331" t="s">
        <v>124</v>
      </c>
      <c r="W105" s="63" t="str">
        <f t="shared" ref="W105:AE105" si="121">W81</f>
        <v>Pills</v>
      </c>
      <c r="X105" s="16" t="str">
        <f t="shared" si="121"/>
        <v>Injectables</v>
      </c>
      <c r="Y105" s="16" t="str">
        <f t="shared" si="121"/>
        <v>Condoms (male)</v>
      </c>
      <c r="Z105" s="16" t="str">
        <f t="shared" si="121"/>
        <v>Condoms (female)</v>
      </c>
      <c r="AA105" s="16" t="str">
        <f t="shared" si="121"/>
        <v>Implants</v>
      </c>
      <c r="AB105" s="16" t="str">
        <f t="shared" si="121"/>
        <v>IUD</v>
      </c>
      <c r="AC105" s="16" t="str">
        <f t="shared" si="121"/>
        <v>Emergency Contraceptives</v>
      </c>
      <c r="AD105" s="16">
        <f t="shared" si="121"/>
        <v>0</v>
      </c>
      <c r="AE105" s="16">
        <f t="shared" si="121"/>
        <v>0</v>
      </c>
      <c r="AF105" s="342" t="s">
        <v>124</v>
      </c>
      <c r="AG105" s="62" t="str">
        <f t="shared" ref="AG105:AN105" si="122">AG81</f>
        <v>Pills</v>
      </c>
      <c r="AH105" s="17" t="str">
        <f t="shared" si="122"/>
        <v>Injectables</v>
      </c>
      <c r="AI105" s="17" t="str">
        <f t="shared" si="122"/>
        <v>Condoms (male)</v>
      </c>
      <c r="AJ105" s="17" t="str">
        <f t="shared" si="122"/>
        <v>Condoms (female)</v>
      </c>
      <c r="AK105" s="17" t="str">
        <f t="shared" si="122"/>
        <v>Implants</v>
      </c>
      <c r="AL105" s="17" t="str">
        <f t="shared" si="122"/>
        <v>IUD</v>
      </c>
      <c r="AM105" s="17" t="str">
        <f t="shared" si="122"/>
        <v>Emergency Contraceptives</v>
      </c>
      <c r="AN105" s="17">
        <f t="shared" si="122"/>
        <v>0</v>
      </c>
      <c r="AO105" s="17">
        <f>AO81</f>
        <v>0</v>
      </c>
      <c r="AP105" s="331" t="s">
        <v>124</v>
      </c>
      <c r="AQ105" s="63" t="str">
        <f t="shared" ref="AQ105:AX105" si="123">AQ81</f>
        <v>Pills</v>
      </c>
      <c r="AR105" s="16" t="str">
        <f t="shared" si="123"/>
        <v>Injectables</v>
      </c>
      <c r="AS105" s="16" t="str">
        <f t="shared" si="123"/>
        <v>Condoms (male)</v>
      </c>
      <c r="AT105" s="16" t="str">
        <f t="shared" si="123"/>
        <v>Condoms (female)</v>
      </c>
      <c r="AU105" s="16" t="str">
        <f t="shared" si="123"/>
        <v>Implants</v>
      </c>
      <c r="AV105" s="16" t="str">
        <f t="shared" si="123"/>
        <v>IUD</v>
      </c>
      <c r="AW105" s="16" t="str">
        <f t="shared" si="123"/>
        <v>Emergency Contraceptives</v>
      </c>
      <c r="AX105" s="16">
        <f t="shared" si="123"/>
        <v>0</v>
      </c>
      <c r="AY105" s="16">
        <f>AY81</f>
        <v>0</v>
      </c>
      <c r="AZ105" s="342" t="s">
        <v>24</v>
      </c>
      <c r="BA105" s="331"/>
      <c r="BB105" s="363" t="s">
        <v>124</v>
      </c>
      <c r="BC105" s="347"/>
      <c r="BD105" s="347"/>
      <c r="BE105" s="347"/>
      <c r="BF105" s="347"/>
      <c r="BG105" s="347"/>
      <c r="BH105" s="347"/>
      <c r="BI105" s="347"/>
      <c r="BJ105" s="347"/>
    </row>
    <row r="106" spans="1:66" ht="12" x14ac:dyDescent="0.2">
      <c r="A106" s="7" t="s">
        <v>12</v>
      </c>
      <c r="B106" s="60">
        <f>'2.Input-Scenarios &amp; Projections'!$C$34</f>
        <v>0</v>
      </c>
      <c r="C106" s="72">
        <f>C31*'4. Input-Unit Price'!$E$24</f>
        <v>0</v>
      </c>
      <c r="D106" s="72">
        <f>D31*'4. Input-Unit Price'!$E$29</f>
        <v>0</v>
      </c>
      <c r="E106" s="72">
        <f>E31*'4. Input-Unit Price'!$E$36</f>
        <v>0</v>
      </c>
      <c r="F106" s="72">
        <f>F31*'4. Input-Unit Price'!$E$40</f>
        <v>0</v>
      </c>
      <c r="G106" s="72">
        <f>G31*'4. Input-Unit Price'!$E$46</f>
        <v>0</v>
      </c>
      <c r="H106" s="72">
        <f>H31*'4. Input-Unit Price'!$E$51</f>
        <v>0</v>
      </c>
      <c r="I106" s="612">
        <f>I31*'4. Input-Unit Price'!$E$57</f>
        <v>0</v>
      </c>
      <c r="J106" s="72">
        <f>J31*'4. Input-Unit Price'!$E$63</f>
        <v>0</v>
      </c>
      <c r="K106" s="72">
        <f>K31*'4. Input-Unit Price'!$E$69</f>
        <v>0</v>
      </c>
      <c r="L106" s="138">
        <f>SUM(C106:K106)</f>
        <v>0</v>
      </c>
      <c r="M106" s="74">
        <f>M31*'4. Input-Unit Price'!$E$24</f>
        <v>0</v>
      </c>
      <c r="N106" s="74">
        <f>N31*'4. Input-Unit Price'!$E$29</f>
        <v>0</v>
      </c>
      <c r="O106" s="74">
        <f>O31*'4. Input-Unit Price'!$E$36</f>
        <v>0</v>
      </c>
      <c r="P106" s="74">
        <f>P31*'4. Input-Unit Price'!$E$40</f>
        <v>0</v>
      </c>
      <c r="Q106" s="74">
        <f>Q31*'4. Input-Unit Price'!$E$46</f>
        <v>0</v>
      </c>
      <c r="R106" s="74">
        <f>R31*'4. Input-Unit Price'!$E$51</f>
        <v>0</v>
      </c>
      <c r="S106" s="74">
        <f>S31*'4. Input-Unit Price'!$E$57</f>
        <v>0</v>
      </c>
      <c r="T106" s="74">
        <f>T31*'4. Input-Unit Price'!$E$63</f>
        <v>0</v>
      </c>
      <c r="U106" s="74">
        <f>U31*'4. Input-Unit Price'!$E$69</f>
        <v>0</v>
      </c>
      <c r="V106" s="360">
        <f>SUM(M106:U106)</f>
        <v>0</v>
      </c>
      <c r="W106" s="72">
        <f>W31*'4. Input-Unit Price'!$E$24</f>
        <v>0</v>
      </c>
      <c r="X106" s="72">
        <f>X31*'4. Input-Unit Price'!$E$29</f>
        <v>0</v>
      </c>
      <c r="Y106" s="72">
        <f>Y31*'4. Input-Unit Price'!$E$36</f>
        <v>0</v>
      </c>
      <c r="Z106" s="72">
        <f>Z31*'4. Input-Unit Price'!$E$40</f>
        <v>0</v>
      </c>
      <c r="AA106" s="72">
        <f>AA31*'4. Input-Unit Price'!$E$46</f>
        <v>0</v>
      </c>
      <c r="AB106" s="72">
        <f>AB31*'4. Input-Unit Price'!$E$51</f>
        <v>0</v>
      </c>
      <c r="AC106" s="72">
        <f>AC31*'4. Input-Unit Price'!$E$57</f>
        <v>0</v>
      </c>
      <c r="AD106" s="72">
        <f>AD31*'4. Input-Unit Price'!$E$63</f>
        <v>0</v>
      </c>
      <c r="AE106" s="72">
        <f>AE31*'4. Input-Unit Price'!$E$69</f>
        <v>0</v>
      </c>
      <c r="AF106" s="138">
        <f>SUM(W106:AE106)</f>
        <v>0</v>
      </c>
      <c r="AG106" s="74">
        <f>AG31*'4. Input-Unit Price'!$E$24</f>
        <v>0</v>
      </c>
      <c r="AH106" s="74">
        <f>AH31*'4. Input-Unit Price'!$E$29</f>
        <v>0</v>
      </c>
      <c r="AI106" s="74">
        <f>AI31*'4. Input-Unit Price'!$E$36</f>
        <v>0</v>
      </c>
      <c r="AJ106" s="74">
        <f>AJ31*'4. Input-Unit Price'!$E$40</f>
        <v>0</v>
      </c>
      <c r="AK106" s="74">
        <f>AK31*'4. Input-Unit Price'!$E$46</f>
        <v>0</v>
      </c>
      <c r="AL106" s="74">
        <f>AL31*'4. Input-Unit Price'!$E$51</f>
        <v>0</v>
      </c>
      <c r="AM106" s="74">
        <f>AM31*'4. Input-Unit Price'!$E$57</f>
        <v>0</v>
      </c>
      <c r="AN106" s="74">
        <f>AN31*'4. Input-Unit Price'!$E$63</f>
        <v>0</v>
      </c>
      <c r="AO106" s="74">
        <f>AO31*'4. Input-Unit Price'!$E$69</f>
        <v>0</v>
      </c>
      <c r="AP106" s="360">
        <f>SUM(AG106:AO106)</f>
        <v>0</v>
      </c>
      <c r="AQ106" s="72">
        <f>AQ31*'4. Input-Unit Price'!$E$24</f>
        <v>0</v>
      </c>
      <c r="AR106" s="72">
        <f>AR31*'4. Input-Unit Price'!$E$29</f>
        <v>0</v>
      </c>
      <c r="AS106" s="72">
        <f>AS31*'4. Input-Unit Price'!$E$36</f>
        <v>0</v>
      </c>
      <c r="AT106" s="72">
        <f>AT31*'4. Input-Unit Price'!$E$40</f>
        <v>0</v>
      </c>
      <c r="AU106" s="72">
        <f>AU31*'4. Input-Unit Price'!$E$46</f>
        <v>0</v>
      </c>
      <c r="AV106" s="72">
        <f>AV31*'4. Input-Unit Price'!$E$51</f>
        <v>0</v>
      </c>
      <c r="AW106" s="72">
        <f>AW31*'4. Input-Unit Price'!$E$57</f>
        <v>0</v>
      </c>
      <c r="AX106" s="72">
        <f>AX31*'4. Input-Unit Price'!$E$63</f>
        <v>0</v>
      </c>
      <c r="AY106" s="72">
        <f>AY31*'4. Input-Unit Price'!$E$69</f>
        <v>0</v>
      </c>
      <c r="AZ106" s="138">
        <f>SUM(AQ106:AY106)</f>
        <v>0</v>
      </c>
      <c r="BA106" s="360"/>
      <c r="BB106" s="94">
        <f>SUM(AZ106,AP106,AF106,V106,L106)</f>
        <v>0</v>
      </c>
      <c r="BC106" s="54"/>
      <c r="BD106" s="54"/>
      <c r="BE106" s="54"/>
      <c r="BF106" s="54"/>
      <c r="BG106" s="54"/>
      <c r="BH106" s="54"/>
      <c r="BI106" s="54"/>
      <c r="BJ106" s="54"/>
    </row>
    <row r="107" spans="1:66" ht="12" x14ac:dyDescent="0.2">
      <c r="A107" s="7" t="s">
        <v>13</v>
      </c>
      <c r="B107" s="60">
        <f>'2.Input-Scenarios &amp; Projections'!$C$35</f>
        <v>0</v>
      </c>
      <c r="C107" s="72">
        <f>C32*'4. Input-Unit Price'!$E$24</f>
        <v>0</v>
      </c>
      <c r="D107" s="72">
        <f>D32*'4. Input-Unit Price'!$E$29</f>
        <v>0</v>
      </c>
      <c r="E107" s="72">
        <f>E32*'4. Input-Unit Price'!$E$36</f>
        <v>0</v>
      </c>
      <c r="F107" s="72">
        <f>F32*'4. Input-Unit Price'!$E$40</f>
        <v>0</v>
      </c>
      <c r="G107" s="72">
        <f>G32*'4. Input-Unit Price'!$E$46</f>
        <v>0</v>
      </c>
      <c r="H107" s="72">
        <f>H32*'4. Input-Unit Price'!$E$51</f>
        <v>0</v>
      </c>
      <c r="I107" s="612">
        <f>I32*'4. Input-Unit Price'!$E$57</f>
        <v>0</v>
      </c>
      <c r="J107" s="72">
        <f>J32*'4. Input-Unit Price'!$E$63</f>
        <v>0</v>
      </c>
      <c r="K107" s="72">
        <f>K32*'4. Input-Unit Price'!$E$69</f>
        <v>0</v>
      </c>
      <c r="L107" s="138">
        <f>SUM(C107:K107)</f>
        <v>0</v>
      </c>
      <c r="M107" s="74">
        <f>M32*'4. Input-Unit Price'!$E$24</f>
        <v>0</v>
      </c>
      <c r="N107" s="74">
        <f>N32*'4. Input-Unit Price'!$E$29</f>
        <v>0</v>
      </c>
      <c r="O107" s="74">
        <f>O32*'4. Input-Unit Price'!$E$36</f>
        <v>0</v>
      </c>
      <c r="P107" s="74">
        <f>P32*'4. Input-Unit Price'!$E$40</f>
        <v>0</v>
      </c>
      <c r="Q107" s="74">
        <f>Q32*'4. Input-Unit Price'!$E$46</f>
        <v>0</v>
      </c>
      <c r="R107" s="74">
        <f>R32*'4. Input-Unit Price'!$E$51</f>
        <v>0</v>
      </c>
      <c r="S107" s="74">
        <f>S32*'4. Input-Unit Price'!$E$57</f>
        <v>0</v>
      </c>
      <c r="T107" s="74">
        <f>T32*'4. Input-Unit Price'!$E$63</f>
        <v>0</v>
      </c>
      <c r="U107" s="74">
        <f>U32*'4. Input-Unit Price'!$E$69</f>
        <v>0</v>
      </c>
      <c r="V107" s="360">
        <f>SUM(M107:U107)</f>
        <v>0</v>
      </c>
      <c r="W107" s="72">
        <f>W32*'4. Input-Unit Price'!$E$24</f>
        <v>0</v>
      </c>
      <c r="X107" s="72">
        <f>X32*'4. Input-Unit Price'!$E$29</f>
        <v>0</v>
      </c>
      <c r="Y107" s="72">
        <f>Y32*'4. Input-Unit Price'!$E$36</f>
        <v>0</v>
      </c>
      <c r="Z107" s="72">
        <f>Z32*'4. Input-Unit Price'!$E$40</f>
        <v>0</v>
      </c>
      <c r="AA107" s="72">
        <f>AA32*'4. Input-Unit Price'!$E$46</f>
        <v>0</v>
      </c>
      <c r="AB107" s="72">
        <f>AB32*'4. Input-Unit Price'!$E$51</f>
        <v>0</v>
      </c>
      <c r="AC107" s="72">
        <f>AC32*'4. Input-Unit Price'!$E$57</f>
        <v>0</v>
      </c>
      <c r="AD107" s="72">
        <f>AD32*'4. Input-Unit Price'!$E$63</f>
        <v>0</v>
      </c>
      <c r="AE107" s="72">
        <f>AE32*'4. Input-Unit Price'!$E$69</f>
        <v>0</v>
      </c>
      <c r="AF107" s="138">
        <f>SUM(W107:AE107)</f>
        <v>0</v>
      </c>
      <c r="AG107" s="74">
        <f>AG32*'4. Input-Unit Price'!$E$24</f>
        <v>0</v>
      </c>
      <c r="AH107" s="74">
        <f>AH32*'4. Input-Unit Price'!$E$29</f>
        <v>0</v>
      </c>
      <c r="AI107" s="74">
        <f>AI32*'4. Input-Unit Price'!$E$36</f>
        <v>0</v>
      </c>
      <c r="AJ107" s="74">
        <f>AJ32*'4. Input-Unit Price'!$E$40</f>
        <v>0</v>
      </c>
      <c r="AK107" s="74">
        <f>AK32*'4. Input-Unit Price'!$E$46</f>
        <v>0</v>
      </c>
      <c r="AL107" s="74">
        <f>AL32*'4. Input-Unit Price'!$E$51</f>
        <v>0</v>
      </c>
      <c r="AM107" s="74">
        <f>AM32*'4. Input-Unit Price'!$E$57</f>
        <v>0</v>
      </c>
      <c r="AN107" s="74">
        <f>AN32*'4. Input-Unit Price'!$E$63</f>
        <v>0</v>
      </c>
      <c r="AO107" s="74">
        <f>AO32*'4. Input-Unit Price'!$E$69</f>
        <v>0</v>
      </c>
      <c r="AP107" s="360">
        <f>SUM(AG107:AO107)</f>
        <v>0</v>
      </c>
      <c r="AQ107" s="72">
        <f>AQ32*'4. Input-Unit Price'!$E$24</f>
        <v>0</v>
      </c>
      <c r="AR107" s="72">
        <f>AR32*'4. Input-Unit Price'!$E$29</f>
        <v>0</v>
      </c>
      <c r="AS107" s="72">
        <f>AS32*'4. Input-Unit Price'!$E$36</f>
        <v>0</v>
      </c>
      <c r="AT107" s="72">
        <f>AT32*'4. Input-Unit Price'!$E$40</f>
        <v>0</v>
      </c>
      <c r="AU107" s="72">
        <f>AU32*'4. Input-Unit Price'!$E$46</f>
        <v>0</v>
      </c>
      <c r="AV107" s="72">
        <f>AV32*'4. Input-Unit Price'!$E$51</f>
        <v>0</v>
      </c>
      <c r="AW107" s="72">
        <f>AW32*'4. Input-Unit Price'!$E$57</f>
        <v>0</v>
      </c>
      <c r="AX107" s="72">
        <f>AX32*'4. Input-Unit Price'!$E$63</f>
        <v>0</v>
      </c>
      <c r="AY107" s="72">
        <f>AY32*'4. Input-Unit Price'!$E$69</f>
        <v>0</v>
      </c>
      <c r="AZ107" s="138">
        <f>SUM(AQ107:AY107)</f>
        <v>0</v>
      </c>
      <c r="BA107" s="360"/>
      <c r="BB107" s="94">
        <f>SUM(AZ107,AP107,AF107,V107,L107)</f>
        <v>0</v>
      </c>
      <c r="BC107" s="54"/>
      <c r="BD107" s="54"/>
      <c r="BE107" s="54"/>
      <c r="BF107" s="54"/>
      <c r="BG107" s="54"/>
      <c r="BH107" s="54"/>
      <c r="BI107" s="54"/>
      <c r="BJ107" s="54"/>
    </row>
    <row r="108" spans="1:66" ht="12" x14ac:dyDescent="0.2">
      <c r="A108" s="7" t="s">
        <v>14</v>
      </c>
      <c r="B108" s="60">
        <f>'2.Input-Scenarios &amp; Projections'!$C$36</f>
        <v>0</v>
      </c>
      <c r="C108" s="72">
        <f>C33*'4. Input-Unit Price'!$E$24</f>
        <v>0</v>
      </c>
      <c r="D108" s="72">
        <f>D33*'4. Input-Unit Price'!$E$29</f>
        <v>0</v>
      </c>
      <c r="E108" s="72">
        <f>E33*'4. Input-Unit Price'!$E$36</f>
        <v>0</v>
      </c>
      <c r="F108" s="72">
        <f>F33*'4. Input-Unit Price'!$E$40</f>
        <v>0</v>
      </c>
      <c r="G108" s="72">
        <f>G33*'4. Input-Unit Price'!$E$46</f>
        <v>0</v>
      </c>
      <c r="H108" s="72">
        <f>H33*'4. Input-Unit Price'!$E$51</f>
        <v>0</v>
      </c>
      <c r="I108" s="612">
        <f>I33*'4. Input-Unit Price'!$E$57</f>
        <v>0</v>
      </c>
      <c r="J108" s="72">
        <f>J33*'4. Input-Unit Price'!$E$63</f>
        <v>0</v>
      </c>
      <c r="K108" s="72">
        <f>K33*'4. Input-Unit Price'!$E$69</f>
        <v>0</v>
      </c>
      <c r="L108" s="138">
        <f>SUM(C108:K108)</f>
        <v>0</v>
      </c>
      <c r="M108" s="74">
        <f>M33*'4. Input-Unit Price'!$E$24</f>
        <v>0</v>
      </c>
      <c r="N108" s="74">
        <f>N33*'4. Input-Unit Price'!$E$29</f>
        <v>0</v>
      </c>
      <c r="O108" s="74">
        <f>O33*'4. Input-Unit Price'!$E$36</f>
        <v>0</v>
      </c>
      <c r="P108" s="74">
        <f>P33*'4. Input-Unit Price'!$E$40</f>
        <v>0</v>
      </c>
      <c r="Q108" s="74">
        <f>Q33*'4. Input-Unit Price'!$E$46</f>
        <v>0</v>
      </c>
      <c r="R108" s="74">
        <f>R33*'4. Input-Unit Price'!$E$51</f>
        <v>0</v>
      </c>
      <c r="S108" s="74">
        <f>S33*'4. Input-Unit Price'!$E$57</f>
        <v>0</v>
      </c>
      <c r="T108" s="74">
        <f>T33*'4. Input-Unit Price'!$E$63</f>
        <v>0</v>
      </c>
      <c r="U108" s="74">
        <f>U33*'4. Input-Unit Price'!$E$69</f>
        <v>0</v>
      </c>
      <c r="V108" s="360">
        <f>SUM(M108:U108)</f>
        <v>0</v>
      </c>
      <c r="W108" s="72">
        <f>W33*'4. Input-Unit Price'!$E$24</f>
        <v>0</v>
      </c>
      <c r="X108" s="72">
        <f>X33*'4. Input-Unit Price'!$E$29</f>
        <v>0</v>
      </c>
      <c r="Y108" s="72">
        <f>Y33*'4. Input-Unit Price'!$E$36</f>
        <v>0</v>
      </c>
      <c r="Z108" s="72">
        <f>Z33*'4. Input-Unit Price'!$E$40</f>
        <v>0</v>
      </c>
      <c r="AA108" s="72">
        <f>AA33*'4. Input-Unit Price'!$E$46</f>
        <v>0</v>
      </c>
      <c r="AB108" s="72">
        <f>AB33*'4. Input-Unit Price'!$E$51</f>
        <v>0</v>
      </c>
      <c r="AC108" s="72">
        <f>AC33*'4. Input-Unit Price'!$E$57</f>
        <v>0</v>
      </c>
      <c r="AD108" s="72">
        <f>AD33*'4. Input-Unit Price'!$E$63</f>
        <v>0</v>
      </c>
      <c r="AE108" s="72">
        <f>AE33*'4. Input-Unit Price'!$E$69</f>
        <v>0</v>
      </c>
      <c r="AF108" s="138">
        <f>SUM(W108:AE108)</f>
        <v>0</v>
      </c>
      <c r="AG108" s="74">
        <f>AG33*'4. Input-Unit Price'!$E$24</f>
        <v>0</v>
      </c>
      <c r="AH108" s="74">
        <f>AH33*'4. Input-Unit Price'!$E$29</f>
        <v>0</v>
      </c>
      <c r="AI108" s="74">
        <f>AI33*'4. Input-Unit Price'!$E$36</f>
        <v>0</v>
      </c>
      <c r="AJ108" s="74">
        <f>AJ33*'4. Input-Unit Price'!$E$40</f>
        <v>0</v>
      </c>
      <c r="AK108" s="74">
        <f>AK33*'4. Input-Unit Price'!$E$46</f>
        <v>0</v>
      </c>
      <c r="AL108" s="74">
        <f>AL33*'4. Input-Unit Price'!$E$51</f>
        <v>0</v>
      </c>
      <c r="AM108" s="74">
        <f>AM33*'4. Input-Unit Price'!$E$57</f>
        <v>0</v>
      </c>
      <c r="AN108" s="74">
        <f>AN33*'4. Input-Unit Price'!$E$63</f>
        <v>0</v>
      </c>
      <c r="AO108" s="74">
        <f>AO33*'4. Input-Unit Price'!$E$69</f>
        <v>0</v>
      </c>
      <c r="AP108" s="360">
        <f>SUM(AG108:AO108)</f>
        <v>0</v>
      </c>
      <c r="AQ108" s="72">
        <f>AQ33*'4. Input-Unit Price'!$E$24</f>
        <v>0</v>
      </c>
      <c r="AR108" s="72">
        <f>AR33*'4. Input-Unit Price'!$E$29</f>
        <v>0</v>
      </c>
      <c r="AS108" s="72">
        <f>AS33*'4. Input-Unit Price'!$E$36</f>
        <v>0</v>
      </c>
      <c r="AT108" s="72">
        <f>AT33*'4. Input-Unit Price'!$E$40</f>
        <v>0</v>
      </c>
      <c r="AU108" s="72">
        <f>AU33*'4. Input-Unit Price'!$E$46</f>
        <v>0</v>
      </c>
      <c r="AV108" s="72">
        <f>AV33*'4. Input-Unit Price'!$E$51</f>
        <v>0</v>
      </c>
      <c r="AW108" s="72">
        <f>AW33*'4. Input-Unit Price'!$E$57</f>
        <v>0</v>
      </c>
      <c r="AX108" s="72">
        <f>AX33*'4. Input-Unit Price'!$E$63</f>
        <v>0</v>
      </c>
      <c r="AY108" s="72">
        <f>AY33*'4. Input-Unit Price'!$E$69</f>
        <v>0</v>
      </c>
      <c r="AZ108" s="138">
        <f>SUM(AQ108:AY108)</f>
        <v>0</v>
      </c>
      <c r="BA108" s="360"/>
      <c r="BB108" s="94">
        <f>SUM(AZ108,AP108,AF108,V108,L108)</f>
        <v>0</v>
      </c>
      <c r="BC108" s="348">
        <f>SUM(BB106:BB108)</f>
        <v>0</v>
      </c>
      <c r="BD108" s="54"/>
      <c r="BE108" s="54"/>
      <c r="BF108" s="54"/>
      <c r="BG108" s="54"/>
      <c r="BH108" s="54"/>
      <c r="BI108" s="54"/>
      <c r="BJ108" s="54"/>
    </row>
    <row r="109" spans="1:66" x14ac:dyDescent="0.2">
      <c r="K109" s="53"/>
      <c r="L109" s="53"/>
      <c r="M109" s="53"/>
      <c r="N109" s="53"/>
      <c r="O109" s="53"/>
      <c r="P109" s="53"/>
      <c r="Q109" s="53"/>
      <c r="R109" s="53"/>
      <c r="S109" s="53"/>
      <c r="T109" s="53"/>
      <c r="AC109" s="53"/>
      <c r="AD109" s="53"/>
      <c r="AE109" s="53"/>
      <c r="AF109" s="53"/>
      <c r="AG109" s="53"/>
      <c r="AH109" s="53"/>
      <c r="AI109" s="53"/>
      <c r="AJ109" s="53"/>
      <c r="AS109" s="54"/>
      <c r="AT109" s="54"/>
      <c r="AU109" s="54"/>
      <c r="AV109" s="54"/>
      <c r="AW109" s="54"/>
      <c r="AX109" s="54"/>
      <c r="AY109" s="54"/>
      <c r="AZ109" s="54"/>
    </row>
    <row r="110" spans="1:66" s="8" customFormat="1" ht="12.75" customHeight="1" x14ac:dyDescent="0.2">
      <c r="A110" s="339"/>
      <c r="B110" s="359"/>
      <c r="C110" s="1227">
        <f>'1. Input - Background info'!$B$7</f>
        <v>0</v>
      </c>
      <c r="D110" s="1228"/>
      <c r="E110" s="1228"/>
      <c r="F110" s="1228"/>
      <c r="G110" s="1228"/>
      <c r="H110" s="1228"/>
      <c r="I110" s="1228"/>
      <c r="J110" s="1228"/>
      <c r="K110" s="1228"/>
      <c r="L110" s="1228"/>
      <c r="M110" s="1226">
        <f>C110+1</f>
        <v>1</v>
      </c>
      <c r="N110" s="1226"/>
      <c r="O110" s="1226"/>
      <c r="P110" s="1226"/>
      <c r="Q110" s="1226"/>
      <c r="R110" s="1226"/>
      <c r="S110" s="1226"/>
      <c r="T110" s="1226"/>
      <c r="U110" s="1226"/>
      <c r="V110" s="1226"/>
      <c r="W110" s="1228">
        <f>M110+1</f>
        <v>2</v>
      </c>
      <c r="X110" s="1228"/>
      <c r="Y110" s="1228"/>
      <c r="Z110" s="1228"/>
      <c r="AA110" s="1228"/>
      <c r="AB110" s="1228"/>
      <c r="AC110" s="1228"/>
      <c r="AD110" s="1228"/>
      <c r="AE110" s="1228"/>
      <c r="AF110" s="1228"/>
      <c r="AG110" s="1229">
        <f>W110+1</f>
        <v>3</v>
      </c>
      <c r="AH110" s="1229"/>
      <c r="AI110" s="1229"/>
      <c r="AJ110" s="1229"/>
      <c r="AK110" s="1229"/>
      <c r="AL110" s="1229"/>
      <c r="AM110" s="1229"/>
      <c r="AN110" s="1229"/>
      <c r="AO110" s="1229"/>
      <c r="AP110" s="1229"/>
      <c r="AQ110" s="1230">
        <f>AG110+1</f>
        <v>4</v>
      </c>
      <c r="AR110" s="1230"/>
      <c r="AS110" s="1230"/>
      <c r="AT110" s="1230"/>
      <c r="AU110" s="1230"/>
      <c r="AV110" s="1230"/>
      <c r="AW110" s="1230"/>
      <c r="AX110" s="1230"/>
      <c r="AY110" s="1230"/>
      <c r="AZ110" s="1230"/>
      <c r="BB110" s="352" t="s">
        <v>124</v>
      </c>
      <c r="BC110" s="334"/>
      <c r="BD110" s="334"/>
      <c r="BE110" s="334"/>
      <c r="BF110" s="334"/>
      <c r="BG110" s="334"/>
      <c r="BH110" s="334"/>
      <c r="BI110" s="334"/>
      <c r="BJ110" s="335"/>
      <c r="BK110" s="52"/>
      <c r="BL110" s="52"/>
      <c r="BM110" s="52"/>
      <c r="BN110" s="52"/>
    </row>
    <row r="111" spans="1:66" s="9" customFormat="1" ht="22.5" x14ac:dyDescent="0.2">
      <c r="A111" s="61" t="str">
        <f>'3.Input- Contraceptive forecast'!H11</f>
        <v>Social Marketing</v>
      </c>
      <c r="B111" s="59"/>
      <c r="C111" s="63" t="str">
        <f t="shared" ref="C111:J111" si="124">C99</f>
        <v>Pills</v>
      </c>
      <c r="D111" s="16" t="str">
        <f t="shared" si="124"/>
        <v>Injectables</v>
      </c>
      <c r="E111" s="16" t="str">
        <f t="shared" si="124"/>
        <v>Condoms (male)</v>
      </c>
      <c r="F111" s="16" t="str">
        <f t="shared" si="124"/>
        <v>Condoms (female)</v>
      </c>
      <c r="G111" s="16" t="str">
        <f t="shared" si="124"/>
        <v>Implants</v>
      </c>
      <c r="H111" s="16" t="str">
        <f t="shared" si="124"/>
        <v>IUD</v>
      </c>
      <c r="I111" s="16" t="str">
        <f t="shared" si="124"/>
        <v>Emergency Contraceptives</v>
      </c>
      <c r="J111" s="16">
        <f t="shared" si="124"/>
        <v>0</v>
      </c>
      <c r="K111" s="16">
        <f>K99</f>
        <v>0</v>
      </c>
      <c r="L111" s="342" t="s">
        <v>124</v>
      </c>
      <c r="M111" s="62" t="str">
        <f t="shared" ref="M111:T111" si="125">M99</f>
        <v>Pills</v>
      </c>
      <c r="N111" s="17" t="str">
        <f t="shared" si="125"/>
        <v>Injectables</v>
      </c>
      <c r="O111" s="17" t="str">
        <f t="shared" si="125"/>
        <v>Condoms (male)</v>
      </c>
      <c r="P111" s="17" t="str">
        <f t="shared" si="125"/>
        <v>Condoms (female)</v>
      </c>
      <c r="Q111" s="17" t="str">
        <f t="shared" si="125"/>
        <v>Implants</v>
      </c>
      <c r="R111" s="17" t="str">
        <f t="shared" si="125"/>
        <v>IUD</v>
      </c>
      <c r="S111" s="17" t="str">
        <f t="shared" si="125"/>
        <v>Emergency Contraceptives</v>
      </c>
      <c r="T111" s="17">
        <f t="shared" si="125"/>
        <v>0</v>
      </c>
      <c r="U111" s="17">
        <f>U99</f>
        <v>0</v>
      </c>
      <c r="V111" s="331" t="s">
        <v>124</v>
      </c>
      <c r="W111" s="63" t="str">
        <f t="shared" ref="W111:AD111" si="126">W99</f>
        <v>Pills</v>
      </c>
      <c r="X111" s="16" t="str">
        <f t="shared" si="126"/>
        <v>Injectables</v>
      </c>
      <c r="Y111" s="16" t="str">
        <f t="shared" si="126"/>
        <v>Condoms (male)</v>
      </c>
      <c r="Z111" s="16" t="str">
        <f t="shared" si="126"/>
        <v>Condoms (female)</v>
      </c>
      <c r="AA111" s="16" t="str">
        <f t="shared" si="126"/>
        <v>Implants</v>
      </c>
      <c r="AB111" s="16" t="str">
        <f t="shared" si="126"/>
        <v>IUD</v>
      </c>
      <c r="AC111" s="16" t="str">
        <f t="shared" si="126"/>
        <v>Emergency Contraceptives</v>
      </c>
      <c r="AD111" s="16">
        <f t="shared" si="126"/>
        <v>0</v>
      </c>
      <c r="AE111" s="16">
        <f>AE99</f>
        <v>0</v>
      </c>
      <c r="AF111" s="342" t="s">
        <v>124</v>
      </c>
      <c r="AG111" s="62" t="str">
        <f t="shared" ref="AG111:AN111" si="127">AG99</f>
        <v>Pills</v>
      </c>
      <c r="AH111" s="17" t="str">
        <f t="shared" si="127"/>
        <v>Injectables</v>
      </c>
      <c r="AI111" s="17" t="str">
        <f t="shared" si="127"/>
        <v>Condoms (male)</v>
      </c>
      <c r="AJ111" s="17" t="str">
        <f t="shared" si="127"/>
        <v>Condoms (female)</v>
      </c>
      <c r="AK111" s="17" t="str">
        <f t="shared" si="127"/>
        <v>Implants</v>
      </c>
      <c r="AL111" s="17" t="str">
        <f t="shared" si="127"/>
        <v>IUD</v>
      </c>
      <c r="AM111" s="17" t="str">
        <f t="shared" si="127"/>
        <v>Emergency Contraceptives</v>
      </c>
      <c r="AN111" s="17">
        <f t="shared" si="127"/>
        <v>0</v>
      </c>
      <c r="AO111" s="17">
        <f>AO99</f>
        <v>0</v>
      </c>
      <c r="AP111" s="331" t="s">
        <v>124</v>
      </c>
      <c r="AQ111" s="63" t="str">
        <f t="shared" ref="AQ111:AX111" si="128">AQ99</f>
        <v>Pills</v>
      </c>
      <c r="AR111" s="16" t="str">
        <f t="shared" si="128"/>
        <v>Injectables</v>
      </c>
      <c r="AS111" s="16" t="str">
        <f t="shared" si="128"/>
        <v>Condoms (male)</v>
      </c>
      <c r="AT111" s="16" t="str">
        <f t="shared" si="128"/>
        <v>Condoms (female)</v>
      </c>
      <c r="AU111" s="16" t="str">
        <f t="shared" si="128"/>
        <v>Implants</v>
      </c>
      <c r="AV111" s="16" t="str">
        <f t="shared" si="128"/>
        <v>IUD</v>
      </c>
      <c r="AW111" s="16" t="str">
        <f t="shared" si="128"/>
        <v>Emergency Contraceptives</v>
      </c>
      <c r="AX111" s="16">
        <f t="shared" si="128"/>
        <v>0</v>
      </c>
      <c r="AY111" s="16">
        <f>AY99</f>
        <v>0</v>
      </c>
      <c r="AZ111" s="342" t="s">
        <v>24</v>
      </c>
      <c r="BA111" s="331"/>
      <c r="BB111" s="363" t="s">
        <v>124</v>
      </c>
      <c r="BC111" s="347"/>
      <c r="BD111" s="347"/>
      <c r="BE111" s="347"/>
      <c r="BF111" s="347"/>
      <c r="BG111" s="347"/>
      <c r="BH111" s="347"/>
      <c r="BI111" s="347"/>
      <c r="BJ111" s="347"/>
    </row>
    <row r="112" spans="1:66" ht="12" x14ac:dyDescent="0.2">
      <c r="A112" s="7" t="s">
        <v>12</v>
      </c>
      <c r="B112" s="60">
        <f>'2.Input-Scenarios &amp; Projections'!$C$34</f>
        <v>0</v>
      </c>
      <c r="C112" s="72">
        <f>C37*'4. Input-Unit Price'!$F$24</f>
        <v>0</v>
      </c>
      <c r="D112" s="72">
        <f>D37*'4. Input-Unit Price'!$F$29</f>
        <v>0</v>
      </c>
      <c r="E112" s="72">
        <f>E37*'4. Input-Unit Price'!$F$36</f>
        <v>0</v>
      </c>
      <c r="F112" s="72">
        <f>F37*'4. Input-Unit Price'!$F$40</f>
        <v>0</v>
      </c>
      <c r="G112" s="72">
        <f>G37*'4. Input-Unit Price'!$F$46</f>
        <v>0</v>
      </c>
      <c r="H112" s="72">
        <f>H37*'4. Input-Unit Price'!$G$51</f>
        <v>0</v>
      </c>
      <c r="I112" s="612">
        <f>I37*'4. Input-Unit Price'!$F$57</f>
        <v>0</v>
      </c>
      <c r="J112" s="72">
        <f>J37*'4. Input-Unit Price'!$F$63</f>
        <v>0</v>
      </c>
      <c r="K112" s="72">
        <f>K37*'4. Input-Unit Price'!$F$69</f>
        <v>0</v>
      </c>
      <c r="L112" s="138">
        <f>SUM(C112:K112)</f>
        <v>0</v>
      </c>
      <c r="M112" s="74">
        <f>M37*'4. Input-Unit Price'!$F$24</f>
        <v>0</v>
      </c>
      <c r="N112" s="74">
        <f>N37*'4. Input-Unit Price'!$F$29</f>
        <v>0</v>
      </c>
      <c r="O112" s="74">
        <f>O37*'4. Input-Unit Price'!$F$36</f>
        <v>0</v>
      </c>
      <c r="P112" s="74">
        <f>P37*'4. Input-Unit Price'!$F$40</f>
        <v>0</v>
      </c>
      <c r="Q112" s="74">
        <f>Q37*'4. Input-Unit Price'!$F$46</f>
        <v>0</v>
      </c>
      <c r="R112" s="74">
        <f>R37*'4. Input-Unit Price'!$G$51</f>
        <v>0</v>
      </c>
      <c r="S112" s="74">
        <f>S37*'4. Input-Unit Price'!$F$57</f>
        <v>0</v>
      </c>
      <c r="T112" s="74">
        <f>T37*'4. Input-Unit Price'!$F$63</f>
        <v>0</v>
      </c>
      <c r="U112" s="74">
        <f>U37*'4. Input-Unit Price'!$F$69</f>
        <v>0</v>
      </c>
      <c r="V112" s="360">
        <f>SUM(M112:U112)</f>
        <v>0</v>
      </c>
      <c r="W112" s="72">
        <f>W37*'4. Input-Unit Price'!$F$24</f>
        <v>0</v>
      </c>
      <c r="X112" s="72">
        <f>X37*'4. Input-Unit Price'!$F$29</f>
        <v>0</v>
      </c>
      <c r="Y112" s="72">
        <f>Y37*'4. Input-Unit Price'!$F$36</f>
        <v>0</v>
      </c>
      <c r="Z112" s="72">
        <f>Z37*'4. Input-Unit Price'!$F$40</f>
        <v>0</v>
      </c>
      <c r="AA112" s="72">
        <f>AA37*'4. Input-Unit Price'!$F$46</f>
        <v>0</v>
      </c>
      <c r="AB112" s="72">
        <f>AB37*'4. Input-Unit Price'!$G$51</f>
        <v>0</v>
      </c>
      <c r="AC112" s="72">
        <f>AC37*'4. Input-Unit Price'!$F$57</f>
        <v>0</v>
      </c>
      <c r="AD112" s="72">
        <f>AD37*'4. Input-Unit Price'!$F$63</f>
        <v>0</v>
      </c>
      <c r="AE112" s="72">
        <f>AE37*'4. Input-Unit Price'!$F$69</f>
        <v>0</v>
      </c>
      <c r="AF112" s="138">
        <f>SUM(W112:AE112)</f>
        <v>0</v>
      </c>
      <c r="AG112" s="74">
        <f>AG37*'4. Input-Unit Price'!$F$24</f>
        <v>0</v>
      </c>
      <c r="AH112" s="74">
        <f>AH37*'4. Input-Unit Price'!$F$29</f>
        <v>0</v>
      </c>
      <c r="AI112" s="74">
        <f>AI37*'4. Input-Unit Price'!$F$36</f>
        <v>0</v>
      </c>
      <c r="AJ112" s="74">
        <f>AJ37*'4. Input-Unit Price'!$F$40</f>
        <v>0</v>
      </c>
      <c r="AK112" s="74">
        <f>AK37*'4. Input-Unit Price'!$F$46</f>
        <v>0</v>
      </c>
      <c r="AL112" s="74">
        <f>AL37*'4. Input-Unit Price'!$G$51</f>
        <v>0</v>
      </c>
      <c r="AM112" s="74">
        <f>AM37*'4. Input-Unit Price'!$F$57</f>
        <v>0</v>
      </c>
      <c r="AN112" s="74">
        <f>AN37*'4. Input-Unit Price'!$F$63</f>
        <v>0</v>
      </c>
      <c r="AO112" s="74">
        <f>AO37*'4. Input-Unit Price'!$F$69</f>
        <v>0</v>
      </c>
      <c r="AP112" s="360">
        <f>SUM(AG112:AO112)</f>
        <v>0</v>
      </c>
      <c r="AQ112" s="72">
        <f>AQ37*'4. Input-Unit Price'!$F$24</f>
        <v>0</v>
      </c>
      <c r="AR112" s="72">
        <f>AR37*'4. Input-Unit Price'!$F$29</f>
        <v>0</v>
      </c>
      <c r="AS112" s="72">
        <f>AS37*'4. Input-Unit Price'!$F$36</f>
        <v>0</v>
      </c>
      <c r="AT112" s="72">
        <f>AT37*'4. Input-Unit Price'!$F$40</f>
        <v>0</v>
      </c>
      <c r="AU112" s="72">
        <f>AU37*'4. Input-Unit Price'!$F$46</f>
        <v>0</v>
      </c>
      <c r="AV112" s="72">
        <f>AV37*'4. Input-Unit Price'!$G$51</f>
        <v>0</v>
      </c>
      <c r="AW112" s="72">
        <f>AW37*'4. Input-Unit Price'!$F$57</f>
        <v>0</v>
      </c>
      <c r="AX112" s="72">
        <f>AX37*'4. Input-Unit Price'!$F$63</f>
        <v>0</v>
      </c>
      <c r="AY112" s="72">
        <f>AY37*'4. Input-Unit Price'!$F$69</f>
        <v>0</v>
      </c>
      <c r="AZ112" s="138">
        <f>SUM(AQ112:AY112)</f>
        <v>0</v>
      </c>
      <c r="BA112" s="360"/>
      <c r="BB112" s="94">
        <f>SUM(AZ112,AP112,AF112,V112,L112)</f>
        <v>0</v>
      </c>
      <c r="BC112" s="54"/>
      <c r="BD112" s="54"/>
      <c r="BE112" s="54"/>
      <c r="BF112" s="54"/>
      <c r="BG112" s="54"/>
      <c r="BH112" s="54"/>
      <c r="BI112" s="54"/>
      <c r="BJ112" s="54"/>
    </row>
    <row r="113" spans="1:66" ht="12" x14ac:dyDescent="0.2">
      <c r="A113" s="7" t="s">
        <v>13</v>
      </c>
      <c r="B113" s="60">
        <f>'2.Input-Scenarios &amp; Projections'!$C$35</f>
        <v>0</v>
      </c>
      <c r="C113" s="72">
        <f>C38*'4. Input-Unit Price'!$F$24</f>
        <v>0</v>
      </c>
      <c r="D113" s="72">
        <f>D38*'4. Input-Unit Price'!$F$29</f>
        <v>0</v>
      </c>
      <c r="E113" s="72">
        <f>E38*'4. Input-Unit Price'!$F$36</f>
        <v>0</v>
      </c>
      <c r="F113" s="72">
        <f>F38*'4. Input-Unit Price'!$F$40</f>
        <v>0</v>
      </c>
      <c r="G113" s="72">
        <f>G38*'4. Input-Unit Price'!$F$46</f>
        <v>0</v>
      </c>
      <c r="H113" s="72">
        <f>H38*'4. Input-Unit Price'!$G$51</f>
        <v>0</v>
      </c>
      <c r="I113" s="612">
        <f>I38*'4. Input-Unit Price'!$F$57</f>
        <v>0</v>
      </c>
      <c r="J113" s="72">
        <f>J38*'4. Input-Unit Price'!$F$63</f>
        <v>0</v>
      </c>
      <c r="K113" s="72">
        <f>K38*'4. Input-Unit Price'!$F$69</f>
        <v>0</v>
      </c>
      <c r="L113" s="138">
        <f>SUM(C113:K113)</f>
        <v>0</v>
      </c>
      <c r="M113" s="74">
        <f>M38*'4. Input-Unit Price'!$F$24</f>
        <v>0</v>
      </c>
      <c r="N113" s="74">
        <f>N38*'4. Input-Unit Price'!$F$29</f>
        <v>0</v>
      </c>
      <c r="O113" s="74">
        <f>O38*'4. Input-Unit Price'!$F$36</f>
        <v>0</v>
      </c>
      <c r="P113" s="74">
        <f>P38*'4. Input-Unit Price'!$F$40</f>
        <v>0</v>
      </c>
      <c r="Q113" s="74">
        <f>Q38*'4. Input-Unit Price'!$F$46</f>
        <v>0</v>
      </c>
      <c r="R113" s="74">
        <f>R38*'4. Input-Unit Price'!$G$51</f>
        <v>0</v>
      </c>
      <c r="S113" s="74">
        <f>S38*'4. Input-Unit Price'!$F$57</f>
        <v>0</v>
      </c>
      <c r="T113" s="74">
        <f>T38*'4. Input-Unit Price'!$F$63</f>
        <v>0</v>
      </c>
      <c r="U113" s="74">
        <f>U38*'4. Input-Unit Price'!$F$69</f>
        <v>0</v>
      </c>
      <c r="V113" s="360">
        <f>SUM(M113:U113)</f>
        <v>0</v>
      </c>
      <c r="W113" s="72">
        <f>W38*'4. Input-Unit Price'!$F$24</f>
        <v>0</v>
      </c>
      <c r="X113" s="72">
        <f>X38*'4. Input-Unit Price'!$F$29</f>
        <v>0</v>
      </c>
      <c r="Y113" s="72">
        <f>Y38*'4. Input-Unit Price'!$F$36</f>
        <v>0</v>
      </c>
      <c r="Z113" s="72">
        <f>Z38*'4. Input-Unit Price'!$F$40</f>
        <v>0</v>
      </c>
      <c r="AA113" s="72">
        <f>AA38*'4. Input-Unit Price'!$F$46</f>
        <v>0</v>
      </c>
      <c r="AB113" s="72">
        <f>AB38*'4. Input-Unit Price'!$G$51</f>
        <v>0</v>
      </c>
      <c r="AC113" s="72">
        <f>AC38*'4. Input-Unit Price'!$F$57</f>
        <v>0</v>
      </c>
      <c r="AD113" s="72">
        <f>AD38*'4. Input-Unit Price'!$F$63</f>
        <v>0</v>
      </c>
      <c r="AE113" s="72">
        <f>AE38*'4. Input-Unit Price'!$F$69</f>
        <v>0</v>
      </c>
      <c r="AF113" s="138">
        <f>SUM(W113:AE113)</f>
        <v>0</v>
      </c>
      <c r="AG113" s="74">
        <f>AG38*'4. Input-Unit Price'!$F$24</f>
        <v>0</v>
      </c>
      <c r="AH113" s="74">
        <f>AH38*'4. Input-Unit Price'!$F$29</f>
        <v>0</v>
      </c>
      <c r="AI113" s="74">
        <f>AI38*'4. Input-Unit Price'!$F$36</f>
        <v>0</v>
      </c>
      <c r="AJ113" s="74">
        <f>AJ38*'4. Input-Unit Price'!$F$40</f>
        <v>0</v>
      </c>
      <c r="AK113" s="74">
        <f>AK38*'4. Input-Unit Price'!$F$46</f>
        <v>0</v>
      </c>
      <c r="AL113" s="74">
        <f>AL38*'4. Input-Unit Price'!$G$51</f>
        <v>0</v>
      </c>
      <c r="AM113" s="74">
        <f>AM38*'4. Input-Unit Price'!$F$57</f>
        <v>0</v>
      </c>
      <c r="AN113" s="74">
        <f>AN38*'4. Input-Unit Price'!$F$63</f>
        <v>0</v>
      </c>
      <c r="AO113" s="74">
        <f>AO38*'4. Input-Unit Price'!$F$69</f>
        <v>0</v>
      </c>
      <c r="AP113" s="360">
        <f>SUM(AG113:AO113)</f>
        <v>0</v>
      </c>
      <c r="AQ113" s="72">
        <f>AQ38*'4. Input-Unit Price'!$F$24</f>
        <v>0</v>
      </c>
      <c r="AR113" s="72">
        <f>AR38*'4. Input-Unit Price'!$F$29</f>
        <v>0</v>
      </c>
      <c r="AS113" s="72">
        <f>AS38*'4. Input-Unit Price'!$F$36</f>
        <v>0</v>
      </c>
      <c r="AT113" s="72">
        <f>AT38*'4. Input-Unit Price'!$F$40</f>
        <v>0</v>
      </c>
      <c r="AU113" s="72">
        <f>AU38*'4. Input-Unit Price'!$F$46</f>
        <v>0</v>
      </c>
      <c r="AV113" s="72">
        <f>AV38*'4. Input-Unit Price'!$G$51</f>
        <v>0</v>
      </c>
      <c r="AW113" s="72">
        <f>AW38*'4. Input-Unit Price'!$F$57</f>
        <v>0</v>
      </c>
      <c r="AX113" s="72">
        <f>AX38*'4. Input-Unit Price'!$F$63</f>
        <v>0</v>
      </c>
      <c r="AY113" s="72">
        <f>AY38*'4. Input-Unit Price'!$F$69</f>
        <v>0</v>
      </c>
      <c r="AZ113" s="138">
        <f>SUM(AQ113:AY113)</f>
        <v>0</v>
      </c>
      <c r="BA113" s="360"/>
      <c r="BB113" s="94">
        <f>SUM(AZ113,AP113,AF113,V113,L113)</f>
        <v>0</v>
      </c>
      <c r="BC113" s="54"/>
      <c r="BD113" s="54"/>
      <c r="BE113" s="54"/>
      <c r="BF113" s="54"/>
      <c r="BG113" s="54"/>
      <c r="BH113" s="54"/>
      <c r="BI113" s="54"/>
      <c r="BJ113" s="54"/>
    </row>
    <row r="114" spans="1:66" ht="12" x14ac:dyDescent="0.2">
      <c r="A114" s="7" t="s">
        <v>14</v>
      </c>
      <c r="B114" s="60">
        <f>'2.Input-Scenarios &amp; Projections'!$C$36</f>
        <v>0</v>
      </c>
      <c r="C114" s="72">
        <f>C39*'4. Input-Unit Price'!$F$24</f>
        <v>0</v>
      </c>
      <c r="D114" s="72">
        <f>D39*'4. Input-Unit Price'!$F$29</f>
        <v>0</v>
      </c>
      <c r="E114" s="72">
        <f>E39*'4. Input-Unit Price'!$F$36</f>
        <v>0</v>
      </c>
      <c r="F114" s="72">
        <f>F39*'4. Input-Unit Price'!$F$40</f>
        <v>0</v>
      </c>
      <c r="G114" s="72">
        <f>G39*'4. Input-Unit Price'!$F$46</f>
        <v>0</v>
      </c>
      <c r="H114" s="72">
        <f>H39*'4. Input-Unit Price'!$G$51</f>
        <v>0</v>
      </c>
      <c r="I114" s="612">
        <f>I39*'4. Input-Unit Price'!$F$57</f>
        <v>0</v>
      </c>
      <c r="J114" s="72">
        <f>J39*'4. Input-Unit Price'!$F$63</f>
        <v>0</v>
      </c>
      <c r="K114" s="72">
        <f>K39*'4. Input-Unit Price'!$F$69</f>
        <v>0</v>
      </c>
      <c r="L114" s="138">
        <f>SUM(C114:K114)</f>
        <v>0</v>
      </c>
      <c r="M114" s="74">
        <f>M39*'4. Input-Unit Price'!$F$24</f>
        <v>0</v>
      </c>
      <c r="N114" s="74">
        <f>N39*'4. Input-Unit Price'!$F$29</f>
        <v>0</v>
      </c>
      <c r="O114" s="74">
        <f>O39*'4. Input-Unit Price'!$F$36</f>
        <v>0</v>
      </c>
      <c r="P114" s="74">
        <f>P39*'4. Input-Unit Price'!$F$40</f>
        <v>0</v>
      </c>
      <c r="Q114" s="74">
        <f>Q39*'4. Input-Unit Price'!$F$46</f>
        <v>0</v>
      </c>
      <c r="R114" s="74">
        <f>R39*'4. Input-Unit Price'!$G$51</f>
        <v>0</v>
      </c>
      <c r="S114" s="74">
        <f>S39*'4. Input-Unit Price'!$F$57</f>
        <v>0</v>
      </c>
      <c r="T114" s="74">
        <f>T39*'4. Input-Unit Price'!$F$63</f>
        <v>0</v>
      </c>
      <c r="U114" s="74">
        <f>U39*'4. Input-Unit Price'!$F$69</f>
        <v>0</v>
      </c>
      <c r="V114" s="360">
        <f>SUM(M114:U114)</f>
        <v>0</v>
      </c>
      <c r="W114" s="72">
        <f>W39*'4. Input-Unit Price'!$F$24</f>
        <v>0</v>
      </c>
      <c r="X114" s="72">
        <f>X39*'4. Input-Unit Price'!$F$29</f>
        <v>0</v>
      </c>
      <c r="Y114" s="72">
        <f>Y39*'4. Input-Unit Price'!$F$36</f>
        <v>0</v>
      </c>
      <c r="Z114" s="72">
        <f>Z39*'4. Input-Unit Price'!$F$40</f>
        <v>0</v>
      </c>
      <c r="AA114" s="72">
        <f>AA39*'4. Input-Unit Price'!$F$46</f>
        <v>0</v>
      </c>
      <c r="AB114" s="72">
        <f>AB39*'4. Input-Unit Price'!$G$51</f>
        <v>0</v>
      </c>
      <c r="AC114" s="72">
        <f>AC39*'4. Input-Unit Price'!$F$57</f>
        <v>0</v>
      </c>
      <c r="AD114" s="72">
        <f>AD39*'4. Input-Unit Price'!$F$63</f>
        <v>0</v>
      </c>
      <c r="AE114" s="72">
        <f>AE39*'4. Input-Unit Price'!$F$69</f>
        <v>0</v>
      </c>
      <c r="AF114" s="138">
        <f>SUM(W114:AE114)</f>
        <v>0</v>
      </c>
      <c r="AG114" s="74">
        <f>AG39*'4. Input-Unit Price'!$F$24</f>
        <v>0</v>
      </c>
      <c r="AH114" s="74">
        <f>AH39*'4. Input-Unit Price'!$F$29</f>
        <v>0</v>
      </c>
      <c r="AI114" s="74">
        <f>AI39*'4. Input-Unit Price'!$F$36</f>
        <v>0</v>
      </c>
      <c r="AJ114" s="74">
        <f>AJ39*'4. Input-Unit Price'!$F$40</f>
        <v>0</v>
      </c>
      <c r="AK114" s="74">
        <f>AK39*'4. Input-Unit Price'!$F$46</f>
        <v>0</v>
      </c>
      <c r="AL114" s="74">
        <f>AL39*'4. Input-Unit Price'!$G$51</f>
        <v>0</v>
      </c>
      <c r="AM114" s="74">
        <f>AM39*'4. Input-Unit Price'!$F$57</f>
        <v>0</v>
      </c>
      <c r="AN114" s="74">
        <f>AN39*'4. Input-Unit Price'!$F$63</f>
        <v>0</v>
      </c>
      <c r="AO114" s="74">
        <f>AO39*'4. Input-Unit Price'!$F$69</f>
        <v>0</v>
      </c>
      <c r="AP114" s="360">
        <f>SUM(AG114:AO114)</f>
        <v>0</v>
      </c>
      <c r="AQ114" s="72">
        <f>AQ39*'4. Input-Unit Price'!$F$24</f>
        <v>0</v>
      </c>
      <c r="AR114" s="72">
        <f>AR39*'4. Input-Unit Price'!$F$29</f>
        <v>0</v>
      </c>
      <c r="AS114" s="72">
        <f>AS39*'4. Input-Unit Price'!$F$36</f>
        <v>0</v>
      </c>
      <c r="AT114" s="72">
        <f>AT39*'4. Input-Unit Price'!$F$40</f>
        <v>0</v>
      </c>
      <c r="AU114" s="72">
        <f>AU39*'4. Input-Unit Price'!$F$46</f>
        <v>0</v>
      </c>
      <c r="AV114" s="72">
        <f>AV39*'4. Input-Unit Price'!$G$51</f>
        <v>0</v>
      </c>
      <c r="AW114" s="72">
        <f>AW39*'4. Input-Unit Price'!$F$57</f>
        <v>0</v>
      </c>
      <c r="AX114" s="72">
        <f>AX39*'4. Input-Unit Price'!$F$63</f>
        <v>0</v>
      </c>
      <c r="AY114" s="72">
        <f>AY39*'4. Input-Unit Price'!$F$69</f>
        <v>0</v>
      </c>
      <c r="AZ114" s="138">
        <f>SUM(AQ114:AY114)</f>
        <v>0</v>
      </c>
      <c r="BA114" s="360"/>
      <c r="BB114" s="94">
        <f>SUM(AZ114,AP114,AF114,V114,L114)</f>
        <v>0</v>
      </c>
      <c r="BC114" s="348">
        <f>SUM(BB112:BB114)</f>
        <v>0</v>
      </c>
      <c r="BD114" s="54"/>
      <c r="BE114" s="54"/>
      <c r="BF114" s="54"/>
      <c r="BG114" s="54"/>
      <c r="BH114" s="54"/>
      <c r="BI114" s="54"/>
      <c r="BJ114" s="54"/>
    </row>
    <row r="115" spans="1:66" x14ac:dyDescent="0.2">
      <c r="K115" s="53"/>
      <c r="L115" s="53"/>
      <c r="M115" s="53"/>
      <c r="N115" s="53"/>
      <c r="O115" s="53"/>
      <c r="P115" s="53"/>
      <c r="Q115" s="53"/>
      <c r="R115" s="53"/>
      <c r="S115" s="53"/>
      <c r="T115" s="53"/>
      <c r="AC115" s="53"/>
      <c r="AD115" s="53"/>
      <c r="AE115" s="53"/>
      <c r="AF115" s="53"/>
      <c r="AG115" s="53"/>
      <c r="AH115" s="53"/>
      <c r="AI115" s="53"/>
      <c r="AJ115" s="53"/>
      <c r="AS115" s="54"/>
      <c r="AT115" s="54"/>
      <c r="AU115" s="54"/>
      <c r="AV115" s="54"/>
      <c r="AW115" s="54"/>
      <c r="AX115" s="54"/>
      <c r="AY115" s="54"/>
      <c r="AZ115" s="54"/>
    </row>
    <row r="116" spans="1:66" s="8" customFormat="1" ht="12.75" customHeight="1" x14ac:dyDescent="0.2">
      <c r="A116" s="339"/>
      <c r="B116" s="359"/>
      <c r="C116" s="1227">
        <f>'1. Input - Background info'!$B$7</f>
        <v>0</v>
      </c>
      <c r="D116" s="1228"/>
      <c r="E116" s="1228"/>
      <c r="F116" s="1228"/>
      <c r="G116" s="1228"/>
      <c r="H116" s="1228"/>
      <c r="I116" s="1228"/>
      <c r="J116" s="1228"/>
      <c r="K116" s="1228"/>
      <c r="L116" s="1228"/>
      <c r="M116" s="1226">
        <f>C116+1</f>
        <v>1</v>
      </c>
      <c r="N116" s="1226"/>
      <c r="O116" s="1226"/>
      <c r="P116" s="1226"/>
      <c r="Q116" s="1226"/>
      <c r="R116" s="1226"/>
      <c r="S116" s="1226"/>
      <c r="T116" s="1226"/>
      <c r="U116" s="1226"/>
      <c r="V116" s="1226"/>
      <c r="W116" s="1228">
        <f>M116+1</f>
        <v>2</v>
      </c>
      <c r="X116" s="1228"/>
      <c r="Y116" s="1228"/>
      <c r="Z116" s="1228"/>
      <c r="AA116" s="1228"/>
      <c r="AB116" s="1228"/>
      <c r="AC116" s="1228"/>
      <c r="AD116" s="1228"/>
      <c r="AE116" s="1228"/>
      <c r="AF116" s="1228"/>
      <c r="AG116" s="1229">
        <f>W116+1</f>
        <v>3</v>
      </c>
      <c r="AH116" s="1229"/>
      <c r="AI116" s="1229"/>
      <c r="AJ116" s="1229"/>
      <c r="AK116" s="1229"/>
      <c r="AL116" s="1229"/>
      <c r="AM116" s="1229"/>
      <c r="AN116" s="1229"/>
      <c r="AO116" s="1229"/>
      <c r="AP116" s="1229"/>
      <c r="AQ116" s="1230">
        <f>AG116+1</f>
        <v>4</v>
      </c>
      <c r="AR116" s="1230"/>
      <c r="AS116" s="1230"/>
      <c r="AT116" s="1230"/>
      <c r="AU116" s="1230"/>
      <c r="AV116" s="1230"/>
      <c r="AW116" s="1230"/>
      <c r="AX116" s="1230"/>
      <c r="AY116" s="1230"/>
      <c r="AZ116" s="1230"/>
      <c r="BB116" s="352" t="s">
        <v>124</v>
      </c>
      <c r="BC116" s="334"/>
      <c r="BD116" s="334"/>
      <c r="BE116" s="334"/>
      <c r="BF116" s="334"/>
      <c r="BG116" s="334"/>
      <c r="BH116" s="334"/>
      <c r="BI116" s="334"/>
      <c r="BJ116" s="335"/>
      <c r="BK116" s="52"/>
      <c r="BL116" s="52"/>
      <c r="BM116" s="52"/>
      <c r="BN116" s="52"/>
    </row>
    <row r="117" spans="1:66" s="9" customFormat="1" ht="22.5" x14ac:dyDescent="0.2">
      <c r="A117" s="9">
        <f>'3.Input- Contraceptive forecast'!I11</f>
        <v>0</v>
      </c>
      <c r="B117" s="59"/>
      <c r="C117" s="63" t="str">
        <f t="shared" ref="C117:J117" si="129">C87</f>
        <v>Pills</v>
      </c>
      <c r="D117" s="16" t="str">
        <f t="shared" si="129"/>
        <v>Injectables</v>
      </c>
      <c r="E117" s="16" t="str">
        <f t="shared" si="129"/>
        <v>Condoms (male)</v>
      </c>
      <c r="F117" s="16" t="str">
        <f t="shared" si="129"/>
        <v>Condoms (female)</v>
      </c>
      <c r="G117" s="16" t="str">
        <f t="shared" si="129"/>
        <v>Implants</v>
      </c>
      <c r="H117" s="16" t="str">
        <f t="shared" si="129"/>
        <v>IUD</v>
      </c>
      <c r="I117" s="16" t="str">
        <f t="shared" si="129"/>
        <v>Emergency Contraceptives</v>
      </c>
      <c r="J117" s="16">
        <f t="shared" si="129"/>
        <v>0</v>
      </c>
      <c r="K117" s="16">
        <f>K87</f>
        <v>0</v>
      </c>
      <c r="L117" s="342" t="s">
        <v>124</v>
      </c>
      <c r="M117" s="62" t="str">
        <f t="shared" ref="M117:T117" si="130">M87</f>
        <v>Pills</v>
      </c>
      <c r="N117" s="17" t="str">
        <f t="shared" si="130"/>
        <v>Injectables</v>
      </c>
      <c r="O117" s="17" t="str">
        <f t="shared" si="130"/>
        <v>Condoms (male)</v>
      </c>
      <c r="P117" s="17" t="str">
        <f t="shared" si="130"/>
        <v>Condoms (female)</v>
      </c>
      <c r="Q117" s="17" t="str">
        <f t="shared" si="130"/>
        <v>Implants</v>
      </c>
      <c r="R117" s="17" t="str">
        <f t="shared" si="130"/>
        <v>IUD</v>
      </c>
      <c r="S117" s="17" t="str">
        <f t="shared" si="130"/>
        <v>Emergency Contraceptives</v>
      </c>
      <c r="T117" s="17">
        <f t="shared" si="130"/>
        <v>0</v>
      </c>
      <c r="U117" s="17">
        <f>U87</f>
        <v>0</v>
      </c>
      <c r="V117" s="331" t="s">
        <v>124</v>
      </c>
      <c r="W117" s="63" t="str">
        <f t="shared" ref="W117:AD117" si="131">W87</f>
        <v>Pills</v>
      </c>
      <c r="X117" s="16" t="str">
        <f t="shared" si="131"/>
        <v>Injectables</v>
      </c>
      <c r="Y117" s="16" t="str">
        <f t="shared" si="131"/>
        <v>Condoms (male)</v>
      </c>
      <c r="Z117" s="16" t="str">
        <f t="shared" si="131"/>
        <v>Condoms (female)</v>
      </c>
      <c r="AA117" s="16" t="str">
        <f t="shared" si="131"/>
        <v>Implants</v>
      </c>
      <c r="AB117" s="16" t="str">
        <f t="shared" si="131"/>
        <v>IUD</v>
      </c>
      <c r="AC117" s="16" t="str">
        <f t="shared" si="131"/>
        <v>Emergency Contraceptives</v>
      </c>
      <c r="AD117" s="16">
        <f t="shared" si="131"/>
        <v>0</v>
      </c>
      <c r="AE117" s="16">
        <f>AE87</f>
        <v>0</v>
      </c>
      <c r="AF117" s="342" t="s">
        <v>124</v>
      </c>
      <c r="AG117" s="62" t="str">
        <f t="shared" ref="AG117:AN117" si="132">AG87</f>
        <v>Pills</v>
      </c>
      <c r="AH117" s="17" t="str">
        <f t="shared" si="132"/>
        <v>Injectables</v>
      </c>
      <c r="AI117" s="17" t="str">
        <f t="shared" si="132"/>
        <v>Condoms (male)</v>
      </c>
      <c r="AJ117" s="17" t="str">
        <f t="shared" si="132"/>
        <v>Condoms (female)</v>
      </c>
      <c r="AK117" s="17" t="str">
        <f t="shared" si="132"/>
        <v>Implants</v>
      </c>
      <c r="AL117" s="17" t="str">
        <f t="shared" si="132"/>
        <v>IUD</v>
      </c>
      <c r="AM117" s="17" t="str">
        <f t="shared" si="132"/>
        <v>Emergency Contraceptives</v>
      </c>
      <c r="AN117" s="17">
        <f t="shared" si="132"/>
        <v>0</v>
      </c>
      <c r="AO117" s="17">
        <f>AO87</f>
        <v>0</v>
      </c>
      <c r="AP117" s="331" t="s">
        <v>124</v>
      </c>
      <c r="AQ117" s="63" t="str">
        <f t="shared" ref="AQ117:AX117" si="133">AQ87</f>
        <v>Pills</v>
      </c>
      <c r="AR117" s="16" t="str">
        <f t="shared" si="133"/>
        <v>Injectables</v>
      </c>
      <c r="AS117" s="16" t="str">
        <f t="shared" si="133"/>
        <v>Condoms (male)</v>
      </c>
      <c r="AT117" s="16" t="str">
        <f t="shared" si="133"/>
        <v>Condoms (female)</v>
      </c>
      <c r="AU117" s="16" t="str">
        <f t="shared" si="133"/>
        <v>Implants</v>
      </c>
      <c r="AV117" s="16" t="str">
        <f t="shared" si="133"/>
        <v>IUD</v>
      </c>
      <c r="AW117" s="16" t="str">
        <f t="shared" si="133"/>
        <v>Emergency Contraceptives</v>
      </c>
      <c r="AX117" s="16">
        <f t="shared" si="133"/>
        <v>0</v>
      </c>
      <c r="AY117" s="16">
        <f>AY87</f>
        <v>0</v>
      </c>
      <c r="AZ117" s="342" t="s">
        <v>24</v>
      </c>
      <c r="BA117" s="331"/>
      <c r="BB117" s="363" t="s">
        <v>124</v>
      </c>
      <c r="BC117" s="347"/>
      <c r="BD117" s="347"/>
      <c r="BE117" s="347"/>
      <c r="BF117" s="347"/>
      <c r="BG117" s="347"/>
      <c r="BH117" s="347"/>
      <c r="BI117" s="347"/>
      <c r="BJ117" s="347"/>
    </row>
    <row r="118" spans="1:66" ht="12" x14ac:dyDescent="0.2">
      <c r="A118" s="7" t="s">
        <v>12</v>
      </c>
      <c r="B118" s="60">
        <f>'2.Input-Scenarios &amp; Projections'!$C$34</f>
        <v>0</v>
      </c>
      <c r="C118" s="72">
        <f>C43*'4. Input-Unit Price'!$G$24</f>
        <v>0</v>
      </c>
      <c r="D118" s="72">
        <f>D43*'4. Input-Unit Price'!$G$29</f>
        <v>0</v>
      </c>
      <c r="E118" s="72">
        <f>E43*'4. Input-Unit Price'!$G$36</f>
        <v>0</v>
      </c>
      <c r="F118" s="72">
        <f>F43*'4. Input-Unit Price'!$G$40</f>
        <v>0</v>
      </c>
      <c r="G118" s="72">
        <f>G43*'4. Input-Unit Price'!$G$46</f>
        <v>0</v>
      </c>
      <c r="H118" s="72">
        <f>H43*'4. Input-Unit Price'!$G$51</f>
        <v>0</v>
      </c>
      <c r="I118" s="613">
        <f>I43*'4. Input-Unit Price'!$G$57</f>
        <v>0</v>
      </c>
      <c r="J118" s="401">
        <f>J43*'4. Input-Unit Price'!$G$63</f>
        <v>0</v>
      </c>
      <c r="K118" s="401">
        <f>K43*'4. Input-Unit Price'!$G$69</f>
        <v>0</v>
      </c>
      <c r="L118" s="138">
        <f>SUM(C118:K118)</f>
        <v>0</v>
      </c>
      <c r="M118" s="74">
        <f>M43*'4. Input-Unit Price'!$G$24</f>
        <v>0</v>
      </c>
      <c r="N118" s="74">
        <f>N43*'4. Input-Unit Price'!$G$29</f>
        <v>0</v>
      </c>
      <c r="O118" s="74">
        <f>O43*'4. Input-Unit Price'!$G$36</f>
        <v>0</v>
      </c>
      <c r="P118" s="74">
        <f>P43*'4. Input-Unit Price'!$G$40</f>
        <v>0</v>
      </c>
      <c r="Q118" s="74">
        <f>Q43*'4. Input-Unit Price'!$G$46</f>
        <v>0</v>
      </c>
      <c r="R118" s="74">
        <f>R43*'4. Input-Unit Price'!$G$51</f>
        <v>0</v>
      </c>
      <c r="S118" s="402">
        <f>S43*'4. Input-Unit Price'!$G$57</f>
        <v>0</v>
      </c>
      <c r="T118" s="402">
        <f>T43*'4. Input-Unit Price'!$G$63</f>
        <v>0</v>
      </c>
      <c r="U118" s="402">
        <f>U43*'4. Input-Unit Price'!$G$69</f>
        <v>0</v>
      </c>
      <c r="V118" s="360">
        <f>SUM(M118:U118)</f>
        <v>0</v>
      </c>
      <c r="W118" s="72">
        <f>W43*'4. Input-Unit Price'!$G$24</f>
        <v>0</v>
      </c>
      <c r="X118" s="72">
        <f>X43*'4. Input-Unit Price'!$G$29</f>
        <v>0</v>
      </c>
      <c r="Y118" s="72">
        <f>Y43*'4. Input-Unit Price'!$G$36</f>
        <v>0</v>
      </c>
      <c r="Z118" s="72">
        <f>Z43*'4. Input-Unit Price'!$G$40</f>
        <v>0</v>
      </c>
      <c r="AA118" s="72">
        <f>AA43*'4. Input-Unit Price'!$G$46</f>
        <v>0</v>
      </c>
      <c r="AB118" s="72">
        <f>AB43*'4. Input-Unit Price'!$G$51</f>
        <v>0</v>
      </c>
      <c r="AC118" s="401">
        <f>AC43*'4. Input-Unit Price'!$G$57</f>
        <v>0</v>
      </c>
      <c r="AD118" s="401">
        <f>AD43*'4. Input-Unit Price'!$G$63</f>
        <v>0</v>
      </c>
      <c r="AE118" s="401">
        <f>AE43*'4. Input-Unit Price'!$G$69</f>
        <v>0</v>
      </c>
      <c r="AF118" s="138">
        <f>SUM(W118:AE118)</f>
        <v>0</v>
      </c>
      <c r="AG118" s="74">
        <f>AG43*'4. Input-Unit Price'!$G$24</f>
        <v>0</v>
      </c>
      <c r="AH118" s="74">
        <f>AH43*'4. Input-Unit Price'!$G$29</f>
        <v>0</v>
      </c>
      <c r="AI118" s="74">
        <f>AI43*'4. Input-Unit Price'!$G$36</f>
        <v>0</v>
      </c>
      <c r="AJ118" s="74">
        <f>AJ43*'4. Input-Unit Price'!$G$40</f>
        <v>0</v>
      </c>
      <c r="AK118" s="74">
        <f>AK43*'4. Input-Unit Price'!$G$46</f>
        <v>0</v>
      </c>
      <c r="AL118" s="74">
        <f>AL43*'4. Input-Unit Price'!$G$51</f>
        <v>0</v>
      </c>
      <c r="AM118" s="402">
        <f>AM43*'4. Input-Unit Price'!$G$57</f>
        <v>0</v>
      </c>
      <c r="AN118" s="402">
        <f>AN43*'4. Input-Unit Price'!$G$63</f>
        <v>0</v>
      </c>
      <c r="AO118" s="402">
        <f>AO43*'4. Input-Unit Price'!$G$69</f>
        <v>0</v>
      </c>
      <c r="AP118" s="360">
        <f>SUM(AG118:AO118)</f>
        <v>0</v>
      </c>
      <c r="AQ118" s="72">
        <f>AQ43*'4. Input-Unit Price'!$G$24</f>
        <v>0</v>
      </c>
      <c r="AR118" s="72">
        <f>AR43*'4. Input-Unit Price'!$G$29</f>
        <v>0</v>
      </c>
      <c r="AS118" s="72">
        <f>AS43*'4. Input-Unit Price'!$G$36</f>
        <v>0</v>
      </c>
      <c r="AT118" s="72">
        <f>AT43*'4. Input-Unit Price'!$G$40</f>
        <v>0</v>
      </c>
      <c r="AU118" s="72">
        <f>AU43*'4. Input-Unit Price'!$G$46</f>
        <v>0</v>
      </c>
      <c r="AV118" s="72">
        <f>AV43*'4. Input-Unit Price'!$G$51</f>
        <v>0</v>
      </c>
      <c r="AW118" s="401">
        <f>AW43*'4. Input-Unit Price'!$G$57</f>
        <v>0</v>
      </c>
      <c r="AX118" s="401">
        <f>AX43*'4. Input-Unit Price'!$G$63</f>
        <v>0</v>
      </c>
      <c r="AY118" s="401">
        <f>AY43*'4. Input-Unit Price'!$G$69</f>
        <v>0</v>
      </c>
      <c r="AZ118" s="138">
        <f>SUM(AQ118:AY118)</f>
        <v>0</v>
      </c>
      <c r="BA118" s="360"/>
      <c r="BB118" s="94">
        <f>SUM(AZ118,AP118,AF118,V118,L118)</f>
        <v>0</v>
      </c>
      <c r="BC118" s="54"/>
      <c r="BD118" s="54"/>
      <c r="BE118" s="54"/>
      <c r="BF118" s="54"/>
      <c r="BG118" s="54"/>
      <c r="BH118" s="54"/>
      <c r="BI118" s="54"/>
      <c r="BJ118" s="54"/>
    </row>
    <row r="119" spans="1:66" ht="12" x14ac:dyDescent="0.2">
      <c r="A119" s="7" t="s">
        <v>13</v>
      </c>
      <c r="B119" s="60">
        <f>'2.Input-Scenarios &amp; Projections'!$C$35</f>
        <v>0</v>
      </c>
      <c r="C119" s="72">
        <f>C44*'4. Input-Unit Price'!$G$24</f>
        <v>0</v>
      </c>
      <c r="D119" s="72">
        <f>D44*'4. Input-Unit Price'!$G$29</f>
        <v>0</v>
      </c>
      <c r="E119" s="72">
        <f>E44*'4. Input-Unit Price'!$G$36</f>
        <v>0</v>
      </c>
      <c r="F119" s="72">
        <f>F44*'4. Input-Unit Price'!$G$40</f>
        <v>0</v>
      </c>
      <c r="G119" s="72">
        <f>G44*'4. Input-Unit Price'!$G$46</f>
        <v>0</v>
      </c>
      <c r="H119" s="72">
        <f>H44*'4. Input-Unit Price'!$G$51</f>
        <v>0</v>
      </c>
      <c r="I119" s="613">
        <f>I44*'4. Input-Unit Price'!$G$57</f>
        <v>0</v>
      </c>
      <c r="J119" s="401">
        <f>J44*'4. Input-Unit Price'!$G$63</f>
        <v>0</v>
      </c>
      <c r="K119" s="401">
        <f>K44*'4. Input-Unit Price'!$G$69</f>
        <v>0</v>
      </c>
      <c r="L119" s="138">
        <f>SUM(C119:K119)</f>
        <v>0</v>
      </c>
      <c r="M119" s="74">
        <f>M44*'4. Input-Unit Price'!$G$24</f>
        <v>0</v>
      </c>
      <c r="N119" s="74">
        <f>N44*'4. Input-Unit Price'!$G$29</f>
        <v>0</v>
      </c>
      <c r="O119" s="74">
        <f>O44*'4. Input-Unit Price'!$G$36</f>
        <v>0</v>
      </c>
      <c r="P119" s="74">
        <f>P44*'4. Input-Unit Price'!$G$40</f>
        <v>0</v>
      </c>
      <c r="Q119" s="74">
        <f>Q44*'4. Input-Unit Price'!$G$46</f>
        <v>0</v>
      </c>
      <c r="R119" s="74">
        <f>R44*'4. Input-Unit Price'!$G$51</f>
        <v>0</v>
      </c>
      <c r="S119" s="402">
        <f>S44*'4. Input-Unit Price'!$G$57</f>
        <v>0</v>
      </c>
      <c r="T119" s="402">
        <f>T44*'4. Input-Unit Price'!$G$63</f>
        <v>0</v>
      </c>
      <c r="U119" s="402">
        <f>U44*'4. Input-Unit Price'!$G$69</f>
        <v>0</v>
      </c>
      <c r="V119" s="360">
        <f>SUM(M119:U119)</f>
        <v>0</v>
      </c>
      <c r="W119" s="72">
        <f>W44*'4. Input-Unit Price'!$G$24</f>
        <v>0</v>
      </c>
      <c r="X119" s="72">
        <f>X44*'4. Input-Unit Price'!$G$29</f>
        <v>0</v>
      </c>
      <c r="Y119" s="72">
        <f>Y44*'4. Input-Unit Price'!$G$36</f>
        <v>0</v>
      </c>
      <c r="Z119" s="72">
        <f>Z44*'4. Input-Unit Price'!$G$40</f>
        <v>0</v>
      </c>
      <c r="AA119" s="72">
        <f>AA44*'4. Input-Unit Price'!$G$46</f>
        <v>0</v>
      </c>
      <c r="AB119" s="72">
        <f>AB44*'4. Input-Unit Price'!$G$51</f>
        <v>0</v>
      </c>
      <c r="AC119" s="401">
        <f>AC44*'4. Input-Unit Price'!$G$57</f>
        <v>0</v>
      </c>
      <c r="AD119" s="401">
        <f>AD44*'4. Input-Unit Price'!$G$63</f>
        <v>0</v>
      </c>
      <c r="AE119" s="401">
        <f>AE44*'4. Input-Unit Price'!$G$69</f>
        <v>0</v>
      </c>
      <c r="AF119" s="138">
        <f>SUM(W119:AE119)</f>
        <v>0</v>
      </c>
      <c r="AG119" s="74">
        <f>AG44*'4. Input-Unit Price'!$G$24</f>
        <v>0</v>
      </c>
      <c r="AH119" s="74">
        <f>AH44*'4. Input-Unit Price'!$G$29</f>
        <v>0</v>
      </c>
      <c r="AI119" s="74">
        <f>AI44*'4. Input-Unit Price'!$G$36</f>
        <v>0</v>
      </c>
      <c r="AJ119" s="74">
        <f>AJ44*'4. Input-Unit Price'!$G$40</f>
        <v>0</v>
      </c>
      <c r="AK119" s="74">
        <f>AK44*'4. Input-Unit Price'!$G$46</f>
        <v>0</v>
      </c>
      <c r="AL119" s="74">
        <f>AL44*'4. Input-Unit Price'!$G$51</f>
        <v>0</v>
      </c>
      <c r="AM119" s="402">
        <f>AM44*'4. Input-Unit Price'!$G$57</f>
        <v>0</v>
      </c>
      <c r="AN119" s="402">
        <f>AN44*'4. Input-Unit Price'!$G$63</f>
        <v>0</v>
      </c>
      <c r="AO119" s="402">
        <f>AO44*'4. Input-Unit Price'!$G$69</f>
        <v>0</v>
      </c>
      <c r="AP119" s="360">
        <f>SUM(AG119:AO119)</f>
        <v>0</v>
      </c>
      <c r="AQ119" s="72">
        <f>AQ44*'4. Input-Unit Price'!$G$24</f>
        <v>0</v>
      </c>
      <c r="AR119" s="72">
        <f>AR44*'4. Input-Unit Price'!$G$29</f>
        <v>0</v>
      </c>
      <c r="AS119" s="72">
        <f>AS44*'4. Input-Unit Price'!$G$36</f>
        <v>0</v>
      </c>
      <c r="AT119" s="72">
        <f>AT44*'4. Input-Unit Price'!$G$40</f>
        <v>0</v>
      </c>
      <c r="AU119" s="72">
        <f>AU44*'4. Input-Unit Price'!$G$46</f>
        <v>0</v>
      </c>
      <c r="AV119" s="72">
        <f>AV44*'4. Input-Unit Price'!$G$51</f>
        <v>0</v>
      </c>
      <c r="AW119" s="401">
        <f>AW44*'4. Input-Unit Price'!$G$57</f>
        <v>0</v>
      </c>
      <c r="AX119" s="401">
        <f>AX44*'4. Input-Unit Price'!$G$63</f>
        <v>0</v>
      </c>
      <c r="AY119" s="401">
        <f>AY44*'4. Input-Unit Price'!$G$69</f>
        <v>0</v>
      </c>
      <c r="AZ119" s="138">
        <f>SUM(AQ119:AY119)</f>
        <v>0</v>
      </c>
      <c r="BA119" s="360"/>
      <c r="BB119" s="94">
        <f>SUM(AZ119,AP119,AF119,V119,L119)</f>
        <v>0</v>
      </c>
      <c r="BC119" s="54"/>
      <c r="BD119" s="54"/>
      <c r="BE119" s="54"/>
      <c r="BF119" s="54"/>
      <c r="BG119" s="54"/>
      <c r="BH119" s="54"/>
      <c r="BI119" s="54"/>
      <c r="BJ119" s="54"/>
    </row>
    <row r="120" spans="1:66" ht="12" x14ac:dyDescent="0.2">
      <c r="A120" s="7" t="s">
        <v>14</v>
      </c>
      <c r="B120" s="60">
        <f>'2.Input-Scenarios &amp; Projections'!$C$36</f>
        <v>0</v>
      </c>
      <c r="C120" s="72">
        <f>C45*'4. Input-Unit Price'!$G$24</f>
        <v>0</v>
      </c>
      <c r="D120" s="72">
        <f>D45*'4. Input-Unit Price'!$G$29</f>
        <v>0</v>
      </c>
      <c r="E120" s="72">
        <f>E45*'4. Input-Unit Price'!$G$36</f>
        <v>0</v>
      </c>
      <c r="F120" s="72">
        <f>F45*'4. Input-Unit Price'!$G$40</f>
        <v>0</v>
      </c>
      <c r="G120" s="72">
        <f>G45*'4. Input-Unit Price'!$G$46</f>
        <v>0</v>
      </c>
      <c r="H120" s="72">
        <f>H45*'4. Input-Unit Price'!$G$51</f>
        <v>0</v>
      </c>
      <c r="I120" s="613">
        <f>I45*'4. Input-Unit Price'!$G$57</f>
        <v>0</v>
      </c>
      <c r="J120" s="401">
        <f>J45*'4. Input-Unit Price'!$G$63</f>
        <v>0</v>
      </c>
      <c r="K120" s="401">
        <f>K45*'4. Input-Unit Price'!$G$69</f>
        <v>0</v>
      </c>
      <c r="L120" s="138">
        <f>SUM(C120:K120)</f>
        <v>0</v>
      </c>
      <c r="M120" s="74">
        <f>M45*'4. Input-Unit Price'!$G$24</f>
        <v>0</v>
      </c>
      <c r="N120" s="74">
        <f>N45*'4. Input-Unit Price'!$G$29</f>
        <v>0</v>
      </c>
      <c r="O120" s="74">
        <f>O45*'4. Input-Unit Price'!$G$36</f>
        <v>0</v>
      </c>
      <c r="P120" s="74">
        <f>P45*'4. Input-Unit Price'!$G$40</f>
        <v>0</v>
      </c>
      <c r="Q120" s="74">
        <f>Q45*'4. Input-Unit Price'!$G$46</f>
        <v>0</v>
      </c>
      <c r="R120" s="74">
        <f>R45*'4. Input-Unit Price'!$G$51</f>
        <v>0</v>
      </c>
      <c r="S120" s="402">
        <f>S45*'4. Input-Unit Price'!$G$57</f>
        <v>0</v>
      </c>
      <c r="T120" s="402">
        <f>T45*'4. Input-Unit Price'!$G$63</f>
        <v>0</v>
      </c>
      <c r="U120" s="402">
        <f>U45*'4. Input-Unit Price'!$G$69</f>
        <v>0</v>
      </c>
      <c r="V120" s="360">
        <f>SUM(M120:U120)</f>
        <v>0</v>
      </c>
      <c r="W120" s="72">
        <f>W45*'4. Input-Unit Price'!$G$24</f>
        <v>0</v>
      </c>
      <c r="X120" s="72">
        <f>X45*'4. Input-Unit Price'!$G$29</f>
        <v>0</v>
      </c>
      <c r="Y120" s="72">
        <f>Y45*'4. Input-Unit Price'!$G$36</f>
        <v>0</v>
      </c>
      <c r="Z120" s="72">
        <f>Z45*'4. Input-Unit Price'!$G$40</f>
        <v>0</v>
      </c>
      <c r="AA120" s="72">
        <f>AA45*'4. Input-Unit Price'!$G$46</f>
        <v>0</v>
      </c>
      <c r="AB120" s="72">
        <f>AB45*'4. Input-Unit Price'!$G$51</f>
        <v>0</v>
      </c>
      <c r="AC120" s="401">
        <f>AC45*'4. Input-Unit Price'!$G$57</f>
        <v>0</v>
      </c>
      <c r="AD120" s="401">
        <f>AD45*'4. Input-Unit Price'!$G$63</f>
        <v>0</v>
      </c>
      <c r="AE120" s="401">
        <f>AE45*'4. Input-Unit Price'!$G$69</f>
        <v>0</v>
      </c>
      <c r="AF120" s="138">
        <f>SUM(W120:AE120)</f>
        <v>0</v>
      </c>
      <c r="AG120" s="74">
        <f>AG45*'4. Input-Unit Price'!$G$24</f>
        <v>0</v>
      </c>
      <c r="AH120" s="74">
        <f>AH45*'4. Input-Unit Price'!$G$29</f>
        <v>0</v>
      </c>
      <c r="AI120" s="74">
        <f>AI45*'4. Input-Unit Price'!$G$36</f>
        <v>0</v>
      </c>
      <c r="AJ120" s="74">
        <f>AJ45*'4. Input-Unit Price'!$G$40</f>
        <v>0</v>
      </c>
      <c r="AK120" s="74">
        <f>AK45*'4. Input-Unit Price'!$G$46</f>
        <v>0</v>
      </c>
      <c r="AL120" s="74">
        <f>AL45*'4. Input-Unit Price'!$G$51</f>
        <v>0</v>
      </c>
      <c r="AM120" s="402">
        <f>AM45*'4. Input-Unit Price'!$G$57</f>
        <v>0</v>
      </c>
      <c r="AN120" s="402">
        <f>AN45*'4. Input-Unit Price'!$G$63</f>
        <v>0</v>
      </c>
      <c r="AO120" s="402">
        <f>AO45*'4. Input-Unit Price'!$G$69</f>
        <v>0</v>
      </c>
      <c r="AP120" s="360">
        <f>SUM(AG120:AO120)</f>
        <v>0</v>
      </c>
      <c r="AQ120" s="72">
        <f>AQ45*'4. Input-Unit Price'!$G$24</f>
        <v>0</v>
      </c>
      <c r="AR120" s="72">
        <f>AR45*'4. Input-Unit Price'!$G$29</f>
        <v>0</v>
      </c>
      <c r="AS120" s="72">
        <f>AS45*'4. Input-Unit Price'!$G$36</f>
        <v>0</v>
      </c>
      <c r="AT120" s="72">
        <f>AT45*'4. Input-Unit Price'!$G$40</f>
        <v>0</v>
      </c>
      <c r="AU120" s="72">
        <f>AU45*'4. Input-Unit Price'!$G$46</f>
        <v>0</v>
      </c>
      <c r="AV120" s="72">
        <f>AV45*'4. Input-Unit Price'!$G$51</f>
        <v>0</v>
      </c>
      <c r="AW120" s="401">
        <f>AW45*'4. Input-Unit Price'!$G$57</f>
        <v>0</v>
      </c>
      <c r="AX120" s="401">
        <f>AX45*'4. Input-Unit Price'!$G$63</f>
        <v>0</v>
      </c>
      <c r="AY120" s="401">
        <f>AY45*'4. Input-Unit Price'!$G$69</f>
        <v>0</v>
      </c>
      <c r="AZ120" s="138">
        <f>SUM(AQ120:AY120)</f>
        <v>0</v>
      </c>
      <c r="BA120" s="360"/>
      <c r="BB120" s="94">
        <f>SUM(AZ120,AP120,AF120,V120,L120)</f>
        <v>0</v>
      </c>
      <c r="BC120" s="348">
        <f>SUM(BB118:BB120)</f>
        <v>0</v>
      </c>
      <c r="BD120" s="54"/>
      <c r="BE120" s="54"/>
      <c r="BF120" s="54"/>
      <c r="BG120" s="54"/>
      <c r="BH120" s="54"/>
      <c r="BI120" s="54"/>
      <c r="BJ120" s="54"/>
    </row>
    <row r="121" spans="1:66" s="53" customFormat="1" x14ac:dyDescent="0.2">
      <c r="B121" s="54"/>
      <c r="C121" s="80"/>
      <c r="D121" s="81"/>
      <c r="E121" s="81"/>
      <c r="F121" s="81"/>
      <c r="G121" s="81"/>
      <c r="H121" s="81"/>
      <c r="I121" s="614"/>
      <c r="J121" s="81"/>
      <c r="K121" s="74"/>
      <c r="L121" s="73"/>
      <c r="M121" s="73"/>
      <c r="N121" s="73"/>
      <c r="O121" s="73"/>
      <c r="P121" s="73"/>
      <c r="Q121" s="73"/>
      <c r="R121" s="81"/>
      <c r="S121" s="80"/>
      <c r="T121" s="81"/>
      <c r="U121" s="81"/>
      <c r="V121" s="81"/>
      <c r="W121" s="81"/>
      <c r="X121" s="81"/>
      <c r="Y121" s="81"/>
      <c r="Z121" s="81"/>
      <c r="AA121" s="74"/>
      <c r="AB121" s="73"/>
      <c r="AC121" s="73"/>
      <c r="AD121" s="73"/>
      <c r="AE121" s="73"/>
      <c r="AF121" s="73"/>
      <c r="AG121" s="73"/>
      <c r="AH121" s="73"/>
      <c r="AI121" s="74"/>
      <c r="AJ121" s="73"/>
      <c r="AK121" s="73"/>
      <c r="AL121" s="73"/>
      <c r="AM121" s="73"/>
      <c r="AN121" s="73"/>
      <c r="AO121" s="73"/>
      <c r="AP121" s="109"/>
      <c r="AQ121" s="109"/>
      <c r="AS121" s="54"/>
      <c r="AT121" s="54"/>
      <c r="AU121" s="54"/>
      <c r="AV121" s="54"/>
      <c r="AW121" s="54"/>
      <c r="AX121" s="54"/>
      <c r="AY121" s="54"/>
      <c r="AZ121" s="54"/>
    </row>
    <row r="122" spans="1:66" s="8" customFormat="1" ht="12.75" customHeight="1" x14ac:dyDescent="0.2">
      <c r="A122" s="339"/>
      <c r="B122" s="359"/>
      <c r="C122" s="1227">
        <f>'1. Input - Background info'!$B$7</f>
        <v>0</v>
      </c>
      <c r="D122" s="1228"/>
      <c r="E122" s="1228"/>
      <c r="F122" s="1228"/>
      <c r="G122" s="1228"/>
      <c r="H122" s="1228"/>
      <c r="I122" s="1228"/>
      <c r="J122" s="1228"/>
      <c r="K122" s="1228"/>
      <c r="L122" s="1228"/>
      <c r="M122" s="1226">
        <f>C122+1</f>
        <v>1</v>
      </c>
      <c r="N122" s="1226"/>
      <c r="O122" s="1226"/>
      <c r="P122" s="1226"/>
      <c r="Q122" s="1226"/>
      <c r="R122" s="1226"/>
      <c r="S122" s="1226"/>
      <c r="T122" s="1226"/>
      <c r="U122" s="1226"/>
      <c r="V122" s="1226"/>
      <c r="W122" s="1228">
        <f>M122+1</f>
        <v>2</v>
      </c>
      <c r="X122" s="1228"/>
      <c r="Y122" s="1228"/>
      <c r="Z122" s="1228"/>
      <c r="AA122" s="1228"/>
      <c r="AB122" s="1228"/>
      <c r="AC122" s="1228"/>
      <c r="AD122" s="1228"/>
      <c r="AE122" s="1228"/>
      <c r="AF122" s="1228"/>
      <c r="AG122" s="1229">
        <f>W122+1</f>
        <v>3</v>
      </c>
      <c r="AH122" s="1229"/>
      <c r="AI122" s="1229"/>
      <c r="AJ122" s="1229"/>
      <c r="AK122" s="1229"/>
      <c r="AL122" s="1229"/>
      <c r="AM122" s="1229"/>
      <c r="AN122" s="1229"/>
      <c r="AO122" s="1229"/>
      <c r="AP122" s="1229"/>
      <c r="AQ122" s="1230">
        <f>AG122+1</f>
        <v>4</v>
      </c>
      <c r="AR122" s="1230"/>
      <c r="AS122" s="1230"/>
      <c r="AT122" s="1230"/>
      <c r="AU122" s="1230"/>
      <c r="AV122" s="1230"/>
      <c r="AW122" s="1230"/>
      <c r="AX122" s="1230"/>
      <c r="AY122" s="1230"/>
      <c r="AZ122" s="1230"/>
      <c r="BB122" s="352" t="s">
        <v>124</v>
      </c>
      <c r="BC122" s="334"/>
      <c r="BD122" s="334"/>
      <c r="BE122" s="334"/>
      <c r="BF122" s="334"/>
      <c r="BG122" s="334"/>
      <c r="BH122" s="334"/>
      <c r="BI122" s="334"/>
      <c r="BJ122" s="335"/>
      <c r="BK122" s="52"/>
      <c r="BL122" s="52"/>
      <c r="BM122" s="52"/>
      <c r="BN122" s="52"/>
    </row>
    <row r="123" spans="1:66" s="9" customFormat="1" ht="22.5" x14ac:dyDescent="0.2">
      <c r="A123" s="61" t="str">
        <f>'3.Input- Contraceptive forecast'!J10</f>
        <v>Commerical</v>
      </c>
      <c r="B123" s="59"/>
      <c r="C123" s="63" t="str">
        <f t="shared" ref="C123:J123" si="134">C93</f>
        <v>Pills</v>
      </c>
      <c r="D123" s="16" t="str">
        <f t="shared" si="134"/>
        <v>Injectables</v>
      </c>
      <c r="E123" s="16" t="str">
        <f t="shared" si="134"/>
        <v>Condoms (male)</v>
      </c>
      <c r="F123" s="16" t="str">
        <f t="shared" si="134"/>
        <v>Condoms (female)</v>
      </c>
      <c r="G123" s="16" t="str">
        <f t="shared" si="134"/>
        <v>Implants</v>
      </c>
      <c r="H123" s="16" t="str">
        <f t="shared" si="134"/>
        <v>IUD</v>
      </c>
      <c r="I123" s="16" t="str">
        <f t="shared" si="134"/>
        <v>Emergency Contraceptives</v>
      </c>
      <c r="J123" s="16">
        <f t="shared" si="134"/>
        <v>0</v>
      </c>
      <c r="K123" s="16">
        <f>K93</f>
        <v>0</v>
      </c>
      <c r="L123" s="342" t="s">
        <v>124</v>
      </c>
      <c r="M123" s="62" t="str">
        <f t="shared" ref="M123:T123" si="135">M93</f>
        <v>Pills</v>
      </c>
      <c r="N123" s="17" t="str">
        <f t="shared" si="135"/>
        <v>Injectables</v>
      </c>
      <c r="O123" s="17" t="str">
        <f t="shared" si="135"/>
        <v>Condoms (male)</v>
      </c>
      <c r="P123" s="17" t="str">
        <f t="shared" si="135"/>
        <v>Condoms (female)</v>
      </c>
      <c r="Q123" s="17" t="str">
        <f t="shared" si="135"/>
        <v>Implants</v>
      </c>
      <c r="R123" s="17" t="str">
        <f t="shared" si="135"/>
        <v>IUD</v>
      </c>
      <c r="S123" s="17" t="str">
        <f t="shared" si="135"/>
        <v>Emergency Contraceptives</v>
      </c>
      <c r="T123" s="17">
        <f t="shared" si="135"/>
        <v>0</v>
      </c>
      <c r="U123" s="17">
        <f>U93</f>
        <v>0</v>
      </c>
      <c r="V123" s="331" t="s">
        <v>124</v>
      </c>
      <c r="W123" s="63" t="str">
        <f t="shared" ref="W123:AD123" si="136">W93</f>
        <v>Pills</v>
      </c>
      <c r="X123" s="16" t="str">
        <f t="shared" si="136"/>
        <v>Injectables</v>
      </c>
      <c r="Y123" s="16" t="str">
        <f t="shared" si="136"/>
        <v>Condoms (male)</v>
      </c>
      <c r="Z123" s="16" t="str">
        <f t="shared" si="136"/>
        <v>Condoms (female)</v>
      </c>
      <c r="AA123" s="16" t="str">
        <f t="shared" si="136"/>
        <v>Implants</v>
      </c>
      <c r="AB123" s="16" t="str">
        <f t="shared" si="136"/>
        <v>IUD</v>
      </c>
      <c r="AC123" s="16" t="str">
        <f t="shared" si="136"/>
        <v>Emergency Contraceptives</v>
      </c>
      <c r="AD123" s="16">
        <f t="shared" si="136"/>
        <v>0</v>
      </c>
      <c r="AE123" s="16">
        <f>AE93</f>
        <v>0</v>
      </c>
      <c r="AF123" s="342" t="s">
        <v>124</v>
      </c>
      <c r="AG123" s="62" t="str">
        <f t="shared" ref="AG123:AN123" si="137">AG93</f>
        <v>Pills</v>
      </c>
      <c r="AH123" s="17" t="str">
        <f t="shared" si="137"/>
        <v>Injectables</v>
      </c>
      <c r="AI123" s="17" t="str">
        <f t="shared" si="137"/>
        <v>Condoms (male)</v>
      </c>
      <c r="AJ123" s="17" t="str">
        <f t="shared" si="137"/>
        <v>Condoms (female)</v>
      </c>
      <c r="AK123" s="17" t="str">
        <f t="shared" si="137"/>
        <v>Implants</v>
      </c>
      <c r="AL123" s="17" t="str">
        <f t="shared" si="137"/>
        <v>IUD</v>
      </c>
      <c r="AM123" s="17" t="str">
        <f t="shared" si="137"/>
        <v>Emergency Contraceptives</v>
      </c>
      <c r="AN123" s="17">
        <f t="shared" si="137"/>
        <v>0</v>
      </c>
      <c r="AO123" s="17">
        <f>AO93</f>
        <v>0</v>
      </c>
      <c r="AP123" s="331" t="s">
        <v>124</v>
      </c>
      <c r="AQ123" s="63" t="str">
        <f t="shared" ref="AQ123:AX123" si="138">AQ93</f>
        <v>Pills</v>
      </c>
      <c r="AR123" s="16" t="str">
        <f t="shared" si="138"/>
        <v>Injectables</v>
      </c>
      <c r="AS123" s="16" t="str">
        <f t="shared" si="138"/>
        <v>Condoms (male)</v>
      </c>
      <c r="AT123" s="16" t="str">
        <f t="shared" si="138"/>
        <v>Condoms (female)</v>
      </c>
      <c r="AU123" s="16" t="str">
        <f t="shared" si="138"/>
        <v>Implants</v>
      </c>
      <c r="AV123" s="16" t="str">
        <f t="shared" si="138"/>
        <v>IUD</v>
      </c>
      <c r="AW123" s="16" t="str">
        <f t="shared" si="138"/>
        <v>Emergency Contraceptives</v>
      </c>
      <c r="AX123" s="16">
        <f t="shared" si="138"/>
        <v>0</v>
      </c>
      <c r="AY123" s="16">
        <f>AY93</f>
        <v>0</v>
      </c>
      <c r="AZ123" s="342" t="s">
        <v>24</v>
      </c>
      <c r="BA123" s="331"/>
      <c r="BB123" s="363" t="s">
        <v>124</v>
      </c>
    </row>
    <row r="124" spans="1:66" ht="12" x14ac:dyDescent="0.2">
      <c r="A124" s="7" t="s">
        <v>12</v>
      </c>
      <c r="B124" s="60">
        <f>'2.Input-Scenarios &amp; Projections'!$C$34</f>
        <v>0</v>
      </c>
      <c r="C124" s="72">
        <f>C49*'4. Input-Unit Price'!$H$24</f>
        <v>0</v>
      </c>
      <c r="D124" s="72">
        <f>D49*'4. Input-Unit Price'!$H$29</f>
        <v>0</v>
      </c>
      <c r="E124" s="72">
        <f>E49*'4. Input-Unit Price'!$H$36</f>
        <v>0</v>
      </c>
      <c r="F124" s="72">
        <f>F49*'4. Input-Unit Price'!$H$40</f>
        <v>0</v>
      </c>
      <c r="G124" s="72">
        <f>G49*'4. Input-Unit Price'!$H$46</f>
        <v>0</v>
      </c>
      <c r="H124" s="72">
        <f>H49*'4. Input-Unit Price'!$H$51</f>
        <v>0</v>
      </c>
      <c r="I124" s="613">
        <f>I49*'4. Input-Unit Price'!$H$57</f>
        <v>0</v>
      </c>
      <c r="J124" s="401">
        <f>J49*'4. Input-Unit Price'!$H$63</f>
        <v>0</v>
      </c>
      <c r="K124" s="401">
        <f>K49*'4. Input-Unit Price'!$H$69</f>
        <v>0</v>
      </c>
      <c r="L124" s="138">
        <f>SUM(C124:K124)</f>
        <v>0</v>
      </c>
      <c r="M124" s="74">
        <f>M49*'4. Input-Unit Price'!$H$24</f>
        <v>0</v>
      </c>
      <c r="N124" s="74">
        <f>N49*'4. Input-Unit Price'!$H$29</f>
        <v>0</v>
      </c>
      <c r="O124" s="74">
        <f>O49*'4. Input-Unit Price'!$H$36</f>
        <v>0</v>
      </c>
      <c r="P124" s="74">
        <f>P49*'4. Input-Unit Price'!$H$40</f>
        <v>0</v>
      </c>
      <c r="Q124" s="74">
        <f>Q49*'4. Input-Unit Price'!$H$46</f>
        <v>0</v>
      </c>
      <c r="R124" s="74">
        <f>R49*'4. Input-Unit Price'!$H$51</f>
        <v>0</v>
      </c>
      <c r="S124" s="402">
        <f>S49*'4. Input-Unit Price'!$H$57</f>
        <v>0</v>
      </c>
      <c r="T124" s="402">
        <f>T49*'4. Input-Unit Price'!$H$63</f>
        <v>0</v>
      </c>
      <c r="U124" s="402">
        <f>U49*'4. Input-Unit Price'!$H$69</f>
        <v>0</v>
      </c>
      <c r="V124" s="360">
        <f>SUM(M124:U124)</f>
        <v>0</v>
      </c>
      <c r="W124" s="72">
        <f>W49*'4. Input-Unit Price'!$H$24</f>
        <v>0</v>
      </c>
      <c r="X124" s="72">
        <f>X49*'4. Input-Unit Price'!$H$29</f>
        <v>0</v>
      </c>
      <c r="Y124" s="72">
        <f>Y49*'4. Input-Unit Price'!$H$36</f>
        <v>0</v>
      </c>
      <c r="Z124" s="72">
        <f>Z49*'4. Input-Unit Price'!$H$40</f>
        <v>0</v>
      </c>
      <c r="AA124" s="72">
        <f>AA49*'4. Input-Unit Price'!$H$46</f>
        <v>0</v>
      </c>
      <c r="AB124" s="72">
        <f>AB49*'4. Input-Unit Price'!$H$51</f>
        <v>0</v>
      </c>
      <c r="AC124" s="401">
        <f>AC49*'4. Input-Unit Price'!$H$57</f>
        <v>0</v>
      </c>
      <c r="AD124" s="401">
        <f>AD49*'4. Input-Unit Price'!$H$63</f>
        <v>0</v>
      </c>
      <c r="AE124" s="401">
        <f>AE49*'4. Input-Unit Price'!$H$69</f>
        <v>0</v>
      </c>
      <c r="AF124" s="138">
        <f>SUM(W124:AE124)</f>
        <v>0</v>
      </c>
      <c r="AG124" s="74">
        <f>AG49*'4. Input-Unit Price'!$H$24</f>
        <v>0</v>
      </c>
      <c r="AH124" s="74">
        <f>AH49*'4. Input-Unit Price'!$H$29</f>
        <v>0</v>
      </c>
      <c r="AI124" s="74">
        <f>AI49*'4. Input-Unit Price'!$H$36</f>
        <v>0</v>
      </c>
      <c r="AJ124" s="74">
        <f>AJ49*'4. Input-Unit Price'!$H$40</f>
        <v>0</v>
      </c>
      <c r="AK124" s="74">
        <f>AK49*'4. Input-Unit Price'!$H$46</f>
        <v>0</v>
      </c>
      <c r="AL124" s="74">
        <f>AL49*'4. Input-Unit Price'!$H$51</f>
        <v>0</v>
      </c>
      <c r="AM124" s="402">
        <f>AM49*'4. Input-Unit Price'!$H$57</f>
        <v>0</v>
      </c>
      <c r="AN124" s="402">
        <f>AN49*'4. Input-Unit Price'!$H$63</f>
        <v>0</v>
      </c>
      <c r="AO124" s="402">
        <f>AO49*'4. Input-Unit Price'!$H$69</f>
        <v>0</v>
      </c>
      <c r="AP124" s="360">
        <f>SUM(AG124:AO124)</f>
        <v>0</v>
      </c>
      <c r="AQ124" s="72">
        <f>AQ49*'4. Input-Unit Price'!$H$24</f>
        <v>0</v>
      </c>
      <c r="AR124" s="72">
        <f>AR49*'4. Input-Unit Price'!$H$29</f>
        <v>0</v>
      </c>
      <c r="AS124" s="72">
        <f>AS49*'4. Input-Unit Price'!$H$36</f>
        <v>0</v>
      </c>
      <c r="AT124" s="72">
        <f>AT49*'4. Input-Unit Price'!$H$40</f>
        <v>0</v>
      </c>
      <c r="AU124" s="72">
        <f>AU49*'4. Input-Unit Price'!$H$46</f>
        <v>0</v>
      </c>
      <c r="AV124" s="72">
        <f>AV49*'4. Input-Unit Price'!$H$51</f>
        <v>0</v>
      </c>
      <c r="AW124" s="401">
        <f>AW49*'4. Input-Unit Price'!$H$57</f>
        <v>0</v>
      </c>
      <c r="AX124" s="401">
        <f>AX49*'4. Input-Unit Price'!$H$63</f>
        <v>0</v>
      </c>
      <c r="AY124" s="401">
        <f>AY49*'4. Input-Unit Price'!$H$69</f>
        <v>0</v>
      </c>
      <c r="AZ124" s="138">
        <f>SUM(AQ124:AY124)</f>
        <v>0</v>
      </c>
      <c r="BA124" s="360"/>
      <c r="BB124" s="94">
        <f>SUM(AZ124,AP124,AF124,V124,L124)</f>
        <v>0</v>
      </c>
    </row>
    <row r="125" spans="1:66" ht="12" x14ac:dyDescent="0.2">
      <c r="A125" s="7" t="s">
        <v>13</v>
      </c>
      <c r="B125" s="60">
        <f>'2.Input-Scenarios &amp; Projections'!$C$35</f>
        <v>0</v>
      </c>
      <c r="C125" s="72">
        <f>C50*'4. Input-Unit Price'!$H$24</f>
        <v>0</v>
      </c>
      <c r="D125" s="72">
        <f>D50*'4. Input-Unit Price'!$H$29</f>
        <v>0</v>
      </c>
      <c r="E125" s="72">
        <f>E50*'4. Input-Unit Price'!$H$36</f>
        <v>0</v>
      </c>
      <c r="F125" s="72">
        <f>F50*'4. Input-Unit Price'!$H$40</f>
        <v>0</v>
      </c>
      <c r="G125" s="72">
        <f>G50*'4. Input-Unit Price'!$H$46</f>
        <v>0</v>
      </c>
      <c r="H125" s="72">
        <f>H50*'4. Input-Unit Price'!$H$51</f>
        <v>0</v>
      </c>
      <c r="I125" s="613">
        <f>I50*'4. Input-Unit Price'!$H$57</f>
        <v>0</v>
      </c>
      <c r="J125" s="401">
        <f>J50*'4. Input-Unit Price'!$H$63</f>
        <v>0</v>
      </c>
      <c r="K125" s="401">
        <f>K50*'4. Input-Unit Price'!$H$69</f>
        <v>0</v>
      </c>
      <c r="L125" s="138">
        <f>SUM(C125:K125)</f>
        <v>0</v>
      </c>
      <c r="M125" s="74">
        <f>M50*'4. Input-Unit Price'!$H$24</f>
        <v>0</v>
      </c>
      <c r="N125" s="74">
        <f>N50*'4. Input-Unit Price'!$H$29</f>
        <v>0</v>
      </c>
      <c r="O125" s="74">
        <f>O50*'4. Input-Unit Price'!$H$36</f>
        <v>0</v>
      </c>
      <c r="P125" s="74">
        <f>P50*'4. Input-Unit Price'!$H$40</f>
        <v>0</v>
      </c>
      <c r="Q125" s="74">
        <f>Q50*'4. Input-Unit Price'!$H$46</f>
        <v>0</v>
      </c>
      <c r="R125" s="74">
        <f>R50*'4. Input-Unit Price'!$H$51</f>
        <v>0</v>
      </c>
      <c r="S125" s="402">
        <f>S50*'4. Input-Unit Price'!$H$57</f>
        <v>0</v>
      </c>
      <c r="T125" s="402">
        <f>T50*'4. Input-Unit Price'!$H$63</f>
        <v>0</v>
      </c>
      <c r="U125" s="402">
        <f>U50*'4. Input-Unit Price'!$H$69</f>
        <v>0</v>
      </c>
      <c r="V125" s="360">
        <f>SUM(M125:U125)</f>
        <v>0</v>
      </c>
      <c r="W125" s="72">
        <f>W50*'4. Input-Unit Price'!$H$24</f>
        <v>0</v>
      </c>
      <c r="X125" s="72">
        <f>X50*'4. Input-Unit Price'!$H$29</f>
        <v>0</v>
      </c>
      <c r="Y125" s="72">
        <f>Y50*'4. Input-Unit Price'!$H$36</f>
        <v>0</v>
      </c>
      <c r="Z125" s="72">
        <f>Z50*'4. Input-Unit Price'!$H$40</f>
        <v>0</v>
      </c>
      <c r="AA125" s="72">
        <f>AA50*'4. Input-Unit Price'!$H$46</f>
        <v>0</v>
      </c>
      <c r="AB125" s="72">
        <f>AB50*'4. Input-Unit Price'!$H$51</f>
        <v>0</v>
      </c>
      <c r="AC125" s="401">
        <f>AC50*'4. Input-Unit Price'!$H$57</f>
        <v>0</v>
      </c>
      <c r="AD125" s="401">
        <f>AD50*'4. Input-Unit Price'!$H$63</f>
        <v>0</v>
      </c>
      <c r="AE125" s="401">
        <f>AE50*'4. Input-Unit Price'!$H$69</f>
        <v>0</v>
      </c>
      <c r="AF125" s="138">
        <f>SUM(W125:AE125)</f>
        <v>0</v>
      </c>
      <c r="AG125" s="74">
        <f>AG50*'4. Input-Unit Price'!$H$24</f>
        <v>0</v>
      </c>
      <c r="AH125" s="74">
        <f>AH50*'4. Input-Unit Price'!$H$29</f>
        <v>0</v>
      </c>
      <c r="AI125" s="74">
        <f>AI50*'4. Input-Unit Price'!$H$36</f>
        <v>0</v>
      </c>
      <c r="AJ125" s="74">
        <f>AJ50*'4. Input-Unit Price'!$H$40</f>
        <v>0</v>
      </c>
      <c r="AK125" s="74">
        <f>AK50*'4. Input-Unit Price'!$H$46</f>
        <v>0</v>
      </c>
      <c r="AL125" s="74">
        <f>AL50*'4. Input-Unit Price'!$H$51</f>
        <v>0</v>
      </c>
      <c r="AM125" s="402">
        <f>AM50*'4. Input-Unit Price'!$H$57</f>
        <v>0</v>
      </c>
      <c r="AN125" s="402">
        <f>AN50*'4. Input-Unit Price'!$H$63</f>
        <v>0</v>
      </c>
      <c r="AO125" s="402">
        <f>AO50*'4. Input-Unit Price'!$H$69</f>
        <v>0</v>
      </c>
      <c r="AP125" s="360">
        <f>SUM(AG125:AO125)</f>
        <v>0</v>
      </c>
      <c r="AQ125" s="72">
        <f>AQ50*'4. Input-Unit Price'!$H$24</f>
        <v>0</v>
      </c>
      <c r="AR125" s="72">
        <f>AR50*'4. Input-Unit Price'!$H$29</f>
        <v>0</v>
      </c>
      <c r="AS125" s="72">
        <f>AS50*'4. Input-Unit Price'!$H$36</f>
        <v>0</v>
      </c>
      <c r="AT125" s="72">
        <f>AT50*'4. Input-Unit Price'!$H$40</f>
        <v>0</v>
      </c>
      <c r="AU125" s="72">
        <f>AU50*'4. Input-Unit Price'!$H$46</f>
        <v>0</v>
      </c>
      <c r="AV125" s="72">
        <f>AV50*'4. Input-Unit Price'!$H$51</f>
        <v>0</v>
      </c>
      <c r="AW125" s="401">
        <f>AW50*'4. Input-Unit Price'!$H$57</f>
        <v>0</v>
      </c>
      <c r="AX125" s="401">
        <f>AX50*'4. Input-Unit Price'!$H$63</f>
        <v>0</v>
      </c>
      <c r="AY125" s="401">
        <f>AY50*'4. Input-Unit Price'!$H$69</f>
        <v>0</v>
      </c>
      <c r="AZ125" s="138">
        <f>SUM(AQ125:AY125)</f>
        <v>0</v>
      </c>
      <c r="BA125" s="360"/>
      <c r="BB125" s="94">
        <f>SUM(AZ125,AP125,AF125,V125,L125)</f>
        <v>0</v>
      </c>
    </row>
    <row r="126" spans="1:66" ht="12" x14ac:dyDescent="0.2">
      <c r="A126" s="7" t="s">
        <v>14</v>
      </c>
      <c r="B126" s="60">
        <f>'2.Input-Scenarios &amp; Projections'!$C$36</f>
        <v>0</v>
      </c>
      <c r="C126" s="72">
        <f>C51*'4. Input-Unit Price'!$H$24</f>
        <v>0</v>
      </c>
      <c r="D126" s="72">
        <f>D51*'4. Input-Unit Price'!$H$29</f>
        <v>0</v>
      </c>
      <c r="E126" s="72">
        <f>E51*'4. Input-Unit Price'!$H$36</f>
        <v>0</v>
      </c>
      <c r="F126" s="72">
        <f>F51*'4. Input-Unit Price'!$H$40</f>
        <v>0</v>
      </c>
      <c r="G126" s="72">
        <f>G51*'4. Input-Unit Price'!$H$46</f>
        <v>0</v>
      </c>
      <c r="H126" s="72">
        <f>H51*'4. Input-Unit Price'!$H$51</f>
        <v>0</v>
      </c>
      <c r="I126" s="613">
        <f>I51*'4. Input-Unit Price'!$H$57</f>
        <v>0</v>
      </c>
      <c r="J126" s="401">
        <f>J51*'4. Input-Unit Price'!$H$63</f>
        <v>0</v>
      </c>
      <c r="K126" s="401">
        <f>K51*'4. Input-Unit Price'!$H$69</f>
        <v>0</v>
      </c>
      <c r="L126" s="138">
        <f>SUM(C126:K126)</f>
        <v>0</v>
      </c>
      <c r="M126" s="74">
        <f>M51*'4. Input-Unit Price'!$H$24</f>
        <v>0</v>
      </c>
      <c r="N126" s="74">
        <f>N51*'4. Input-Unit Price'!$H$29</f>
        <v>0</v>
      </c>
      <c r="O126" s="74">
        <f>O51*'4. Input-Unit Price'!$H$36</f>
        <v>0</v>
      </c>
      <c r="P126" s="74">
        <f>P51*'4. Input-Unit Price'!$H$40</f>
        <v>0</v>
      </c>
      <c r="Q126" s="74">
        <f>Q51*'4. Input-Unit Price'!$H$46</f>
        <v>0</v>
      </c>
      <c r="R126" s="74">
        <f>R51*'4. Input-Unit Price'!$H$51</f>
        <v>0</v>
      </c>
      <c r="S126" s="402">
        <f>S51*'4. Input-Unit Price'!$H$57</f>
        <v>0</v>
      </c>
      <c r="T126" s="402">
        <f>T51*'4. Input-Unit Price'!$H$63</f>
        <v>0</v>
      </c>
      <c r="U126" s="402">
        <f>U51*'4. Input-Unit Price'!$H$69</f>
        <v>0</v>
      </c>
      <c r="V126" s="360">
        <f>SUM(M126:U126)</f>
        <v>0</v>
      </c>
      <c r="W126" s="72">
        <f>W51*'4. Input-Unit Price'!$H$24</f>
        <v>0</v>
      </c>
      <c r="X126" s="72">
        <f>X51*'4. Input-Unit Price'!$H$29</f>
        <v>0</v>
      </c>
      <c r="Y126" s="72">
        <f>Y51*'4. Input-Unit Price'!$H$36</f>
        <v>0</v>
      </c>
      <c r="Z126" s="72">
        <f>Z51*'4. Input-Unit Price'!$H$40</f>
        <v>0</v>
      </c>
      <c r="AA126" s="72">
        <f>AA51*'4. Input-Unit Price'!$H$46</f>
        <v>0</v>
      </c>
      <c r="AB126" s="72">
        <f>AB51*'4. Input-Unit Price'!$H$51</f>
        <v>0</v>
      </c>
      <c r="AC126" s="401">
        <f>AC51*'4. Input-Unit Price'!$H$57</f>
        <v>0</v>
      </c>
      <c r="AD126" s="401">
        <f>AD51*'4. Input-Unit Price'!$H$63</f>
        <v>0</v>
      </c>
      <c r="AE126" s="401">
        <f>AE51*'4. Input-Unit Price'!$H$69</f>
        <v>0</v>
      </c>
      <c r="AF126" s="138">
        <f>SUM(W126:AE126)</f>
        <v>0</v>
      </c>
      <c r="AG126" s="74">
        <f>AG51*'4. Input-Unit Price'!$H$24</f>
        <v>0</v>
      </c>
      <c r="AH126" s="74">
        <f>AH51*'4. Input-Unit Price'!$H$29</f>
        <v>0</v>
      </c>
      <c r="AI126" s="74">
        <f>AI51*'4. Input-Unit Price'!$H$36</f>
        <v>0</v>
      </c>
      <c r="AJ126" s="74">
        <f>AJ51*'4. Input-Unit Price'!$H$40</f>
        <v>0</v>
      </c>
      <c r="AK126" s="74">
        <f>AK51*'4. Input-Unit Price'!$H$46</f>
        <v>0</v>
      </c>
      <c r="AL126" s="74">
        <f>AL51*'4. Input-Unit Price'!$H$51</f>
        <v>0</v>
      </c>
      <c r="AM126" s="402">
        <f>AM51*'4. Input-Unit Price'!$H$57</f>
        <v>0</v>
      </c>
      <c r="AN126" s="402">
        <f>AN51*'4. Input-Unit Price'!$H$63</f>
        <v>0</v>
      </c>
      <c r="AO126" s="402">
        <f>AO51*'4. Input-Unit Price'!$H$69</f>
        <v>0</v>
      </c>
      <c r="AP126" s="360">
        <f>SUM(AG126:AO126)</f>
        <v>0</v>
      </c>
      <c r="AQ126" s="72">
        <f>AQ51*'4. Input-Unit Price'!$H$24</f>
        <v>0</v>
      </c>
      <c r="AR126" s="72">
        <f>AR51*'4. Input-Unit Price'!$H$29</f>
        <v>0</v>
      </c>
      <c r="AS126" s="72">
        <f>AS51*'4. Input-Unit Price'!$H$36</f>
        <v>0</v>
      </c>
      <c r="AT126" s="72">
        <f>AT51*'4. Input-Unit Price'!$H$40</f>
        <v>0</v>
      </c>
      <c r="AU126" s="72">
        <f>AU51*'4. Input-Unit Price'!$H$46</f>
        <v>0</v>
      </c>
      <c r="AV126" s="72">
        <f>AV51*'4. Input-Unit Price'!$H$51</f>
        <v>0</v>
      </c>
      <c r="AW126" s="401">
        <f>AW51*'4. Input-Unit Price'!$H$57</f>
        <v>0</v>
      </c>
      <c r="AX126" s="401">
        <f>AX51*'4. Input-Unit Price'!$H$63</f>
        <v>0</v>
      </c>
      <c r="AY126" s="401">
        <f>AY51*'4. Input-Unit Price'!$H$69</f>
        <v>0</v>
      </c>
      <c r="AZ126" s="138">
        <f>SUM(AQ126:AY126)</f>
        <v>0</v>
      </c>
      <c r="BA126" s="360"/>
      <c r="BB126" s="94">
        <f>SUM(AZ126,AP126,AF126,V126,L126)</f>
        <v>0</v>
      </c>
      <c r="BC126" s="88">
        <f>SUM(BB124:BB126)</f>
        <v>0</v>
      </c>
    </row>
    <row r="127" spans="1:66" x14ac:dyDescent="0.2">
      <c r="BC127" s="88">
        <f>SUM(BC96,BC102,BC108,BC114,BC120,BC126)</f>
        <v>0</v>
      </c>
    </row>
    <row r="128" spans="1:66" s="53" customFormat="1" ht="18" x14ac:dyDescent="0.25">
      <c r="A128" s="262" t="s">
        <v>116</v>
      </c>
      <c r="B128" s="258"/>
      <c r="C128" s="259"/>
      <c r="D128" s="259"/>
      <c r="E128" s="259"/>
      <c r="F128" s="259"/>
      <c r="G128" s="259"/>
      <c r="H128" s="259"/>
      <c r="I128" s="604"/>
      <c r="J128" s="259"/>
      <c r="K128" s="259"/>
      <c r="L128" s="259"/>
      <c r="M128" s="259"/>
      <c r="N128" s="259"/>
      <c r="O128" s="259"/>
      <c r="P128" s="259"/>
      <c r="Q128" s="259"/>
      <c r="R128" s="259"/>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1"/>
      <c r="AR128" s="261"/>
      <c r="AS128" s="261"/>
      <c r="AT128" s="261"/>
      <c r="AU128" s="261"/>
      <c r="AV128" s="261"/>
      <c r="AW128" s="261"/>
      <c r="AX128" s="261"/>
      <c r="AY128" s="261"/>
      <c r="AZ128" s="261"/>
    </row>
    <row r="129" spans="1:66" s="8" customFormat="1" ht="12.75" customHeight="1" x14ac:dyDescent="0.2">
      <c r="A129" s="339"/>
      <c r="B129" s="359"/>
      <c r="C129" s="1227">
        <f>'1. Input - Background info'!$B$7</f>
        <v>0</v>
      </c>
      <c r="D129" s="1228"/>
      <c r="E129" s="1228"/>
      <c r="F129" s="1228"/>
      <c r="G129" s="1228"/>
      <c r="H129" s="1228"/>
      <c r="I129" s="1228"/>
      <c r="J129" s="1228"/>
      <c r="K129" s="1228"/>
      <c r="L129" s="1228"/>
      <c r="M129" s="1226">
        <f>C129+1</f>
        <v>1</v>
      </c>
      <c r="N129" s="1226"/>
      <c r="O129" s="1226"/>
      <c r="P129" s="1226"/>
      <c r="Q129" s="1226"/>
      <c r="R129" s="1226"/>
      <c r="S129" s="1226"/>
      <c r="T129" s="1226"/>
      <c r="U129" s="1226"/>
      <c r="V129" s="1226"/>
      <c r="W129" s="1228">
        <f>M129+1</f>
        <v>2</v>
      </c>
      <c r="X129" s="1228"/>
      <c r="Y129" s="1228"/>
      <c r="Z129" s="1228"/>
      <c r="AA129" s="1228"/>
      <c r="AB129" s="1228"/>
      <c r="AC129" s="1228"/>
      <c r="AD129" s="1228"/>
      <c r="AE129" s="1228"/>
      <c r="AF129" s="1228"/>
      <c r="AG129" s="1229">
        <f>W129+1</f>
        <v>3</v>
      </c>
      <c r="AH129" s="1229"/>
      <c r="AI129" s="1229"/>
      <c r="AJ129" s="1229"/>
      <c r="AK129" s="1229"/>
      <c r="AL129" s="1229"/>
      <c r="AM129" s="1229"/>
      <c r="AN129" s="1229"/>
      <c r="AO129" s="1229"/>
      <c r="AP129" s="1229"/>
      <c r="AQ129" s="1230">
        <f>AG129+1</f>
        <v>4</v>
      </c>
      <c r="AR129" s="1230"/>
      <c r="AS129" s="1230"/>
      <c r="AT129" s="1230"/>
      <c r="AU129" s="1230"/>
      <c r="AV129" s="1230"/>
      <c r="AW129" s="1230"/>
      <c r="AX129" s="1230"/>
      <c r="AY129" s="1230"/>
      <c r="AZ129" s="1230"/>
      <c r="BB129" s="352" t="s">
        <v>124</v>
      </c>
      <c r="BC129" s="334"/>
      <c r="BD129" s="334"/>
      <c r="BE129" s="334"/>
      <c r="BF129" s="334"/>
      <c r="BG129" s="334"/>
      <c r="BH129" s="334"/>
      <c r="BI129" s="334"/>
      <c r="BJ129" s="335"/>
      <c r="BK129" s="52"/>
      <c r="BL129" s="52"/>
      <c r="BM129" s="52"/>
      <c r="BN129" s="52"/>
    </row>
    <row r="130" spans="1:66" s="9" customFormat="1" ht="22.5" x14ac:dyDescent="0.2">
      <c r="C130" s="63" t="str">
        <f t="shared" ref="C130:K130" si="139">C81</f>
        <v>Pills</v>
      </c>
      <c r="D130" s="16" t="str">
        <f t="shared" si="139"/>
        <v>Injectables</v>
      </c>
      <c r="E130" s="16" t="str">
        <f t="shared" si="139"/>
        <v>Condoms (male)</v>
      </c>
      <c r="F130" s="16" t="str">
        <f t="shared" si="139"/>
        <v>Condoms (female)</v>
      </c>
      <c r="G130" s="16" t="str">
        <f t="shared" si="139"/>
        <v>Implants</v>
      </c>
      <c r="H130" s="16" t="str">
        <f t="shared" si="139"/>
        <v>IUD</v>
      </c>
      <c r="I130" s="16" t="str">
        <f t="shared" si="139"/>
        <v>Emergency Contraceptives</v>
      </c>
      <c r="J130" s="16">
        <f t="shared" si="139"/>
        <v>0</v>
      </c>
      <c r="K130" s="16">
        <f t="shared" si="139"/>
        <v>0</v>
      </c>
      <c r="L130" s="342" t="s">
        <v>124</v>
      </c>
      <c r="M130" s="62" t="str">
        <f t="shared" ref="M130:R130" si="140">M81</f>
        <v>Pills</v>
      </c>
      <c r="N130" s="17" t="str">
        <f t="shared" si="140"/>
        <v>Injectables</v>
      </c>
      <c r="O130" s="17" t="str">
        <f t="shared" si="140"/>
        <v>Condoms (male)</v>
      </c>
      <c r="P130" s="17" t="str">
        <f t="shared" si="140"/>
        <v>Condoms (female)</v>
      </c>
      <c r="Q130" s="17" t="str">
        <f t="shared" si="140"/>
        <v>Implants</v>
      </c>
      <c r="R130" s="17" t="str">
        <f t="shared" si="140"/>
        <v>IUD</v>
      </c>
      <c r="S130" s="17" t="str">
        <f>S81</f>
        <v>Emergency Contraceptives</v>
      </c>
      <c r="T130" s="17">
        <f>T81</f>
        <v>0</v>
      </c>
      <c r="U130" s="17">
        <f>U81</f>
        <v>0</v>
      </c>
      <c r="V130" s="331" t="s">
        <v>124</v>
      </c>
      <c r="W130" s="63" t="str">
        <f t="shared" ref="W130:AE130" si="141">W81</f>
        <v>Pills</v>
      </c>
      <c r="X130" s="16" t="str">
        <f t="shared" si="141"/>
        <v>Injectables</v>
      </c>
      <c r="Y130" s="16" t="str">
        <f t="shared" si="141"/>
        <v>Condoms (male)</v>
      </c>
      <c r="Z130" s="16" t="str">
        <f t="shared" si="141"/>
        <v>Condoms (female)</v>
      </c>
      <c r="AA130" s="16" t="str">
        <f t="shared" si="141"/>
        <v>Implants</v>
      </c>
      <c r="AB130" s="16" t="str">
        <f t="shared" si="141"/>
        <v>IUD</v>
      </c>
      <c r="AC130" s="16" t="str">
        <f t="shared" si="141"/>
        <v>Emergency Contraceptives</v>
      </c>
      <c r="AD130" s="16">
        <f t="shared" si="141"/>
        <v>0</v>
      </c>
      <c r="AE130" s="16">
        <f t="shared" si="141"/>
        <v>0</v>
      </c>
      <c r="AF130" s="342" t="s">
        <v>124</v>
      </c>
      <c r="AG130" s="62" t="str">
        <f t="shared" ref="AG130:AL130" si="142">AG81</f>
        <v>Pills</v>
      </c>
      <c r="AH130" s="17" t="str">
        <f t="shared" si="142"/>
        <v>Injectables</v>
      </c>
      <c r="AI130" s="17" t="str">
        <f t="shared" si="142"/>
        <v>Condoms (male)</v>
      </c>
      <c r="AJ130" s="17" t="str">
        <f t="shared" si="142"/>
        <v>Condoms (female)</v>
      </c>
      <c r="AK130" s="17" t="str">
        <f t="shared" si="142"/>
        <v>Implants</v>
      </c>
      <c r="AL130" s="17" t="str">
        <f t="shared" si="142"/>
        <v>IUD</v>
      </c>
      <c r="AM130" s="17" t="str">
        <f>AM81</f>
        <v>Emergency Contraceptives</v>
      </c>
      <c r="AN130" s="17">
        <f>AN81</f>
        <v>0</v>
      </c>
      <c r="AO130" s="17">
        <f>AO81</f>
        <v>0</v>
      </c>
      <c r="AP130" s="331" t="s">
        <v>124</v>
      </c>
      <c r="AQ130" s="63" t="str">
        <f t="shared" ref="AQ130:AV130" si="143">AQ81</f>
        <v>Pills</v>
      </c>
      <c r="AR130" s="16" t="str">
        <f t="shared" si="143"/>
        <v>Injectables</v>
      </c>
      <c r="AS130" s="16" t="str">
        <f t="shared" si="143"/>
        <v>Condoms (male)</v>
      </c>
      <c r="AT130" s="16" t="str">
        <f t="shared" si="143"/>
        <v>Condoms (female)</v>
      </c>
      <c r="AU130" s="16" t="str">
        <f t="shared" si="143"/>
        <v>Implants</v>
      </c>
      <c r="AV130" s="16" t="str">
        <f t="shared" si="143"/>
        <v>IUD</v>
      </c>
      <c r="AW130" s="16" t="str">
        <f>AW81</f>
        <v>Emergency Contraceptives</v>
      </c>
      <c r="AX130" s="16">
        <f>AX81</f>
        <v>0</v>
      </c>
      <c r="AY130" s="16">
        <f>AY81</f>
        <v>0</v>
      </c>
      <c r="AZ130" s="16" t="s">
        <v>24</v>
      </c>
      <c r="BA130" s="18"/>
      <c r="BB130" s="363" t="s">
        <v>124</v>
      </c>
    </row>
    <row r="131" spans="1:66" ht="12" x14ac:dyDescent="0.2">
      <c r="A131" s="7" t="s">
        <v>12</v>
      </c>
      <c r="B131" s="60">
        <f>'2.Input-Scenarios &amp; Projections'!$C$34</f>
        <v>0</v>
      </c>
      <c r="C131" s="72">
        <f t="shared" ref="C131:H133" si="144">SUM(C94,C100,C106,C112,C118,C124)</f>
        <v>0</v>
      </c>
      <c r="D131" s="72">
        <f t="shared" si="144"/>
        <v>0</v>
      </c>
      <c r="E131" s="72">
        <f t="shared" si="144"/>
        <v>0</v>
      </c>
      <c r="F131" s="72">
        <f t="shared" si="144"/>
        <v>0</v>
      </c>
      <c r="G131" s="72">
        <f t="shared" si="144"/>
        <v>0</v>
      </c>
      <c r="H131" s="72">
        <f t="shared" si="144"/>
        <v>0</v>
      </c>
      <c r="I131" s="612">
        <f t="shared" ref="I131:K133" si="145">SUM(I94,I100,I106,I112,I118,I124)</f>
        <v>0</v>
      </c>
      <c r="J131" s="72">
        <f t="shared" si="145"/>
        <v>0</v>
      </c>
      <c r="K131" s="72">
        <f t="shared" si="145"/>
        <v>0</v>
      </c>
      <c r="L131" s="370">
        <f>SUM(C131:K131)</f>
        <v>0</v>
      </c>
      <c r="M131" s="283">
        <f t="shared" ref="M131:U131" si="146">SUM(M94,M100,M106,M112,M118,M124)</f>
        <v>0</v>
      </c>
      <c r="N131" s="283">
        <f t="shared" si="146"/>
        <v>0</v>
      </c>
      <c r="O131" s="283">
        <f t="shared" si="146"/>
        <v>0</v>
      </c>
      <c r="P131" s="283">
        <f t="shared" si="146"/>
        <v>0</v>
      </c>
      <c r="Q131" s="283">
        <f t="shared" si="146"/>
        <v>0</v>
      </c>
      <c r="R131" s="283">
        <f t="shared" si="146"/>
        <v>0</v>
      </c>
      <c r="S131" s="283">
        <f t="shared" si="146"/>
        <v>0</v>
      </c>
      <c r="T131" s="283">
        <f t="shared" si="146"/>
        <v>0</v>
      </c>
      <c r="U131" s="283">
        <f t="shared" si="146"/>
        <v>0</v>
      </c>
      <c r="V131" s="372">
        <f>SUM(M131:U131)</f>
        <v>0</v>
      </c>
      <c r="W131" s="72">
        <f t="shared" ref="W131:AE131" si="147">SUM(W94,W100,W106,W112,W118,W124)</f>
        <v>0</v>
      </c>
      <c r="X131" s="72">
        <f t="shared" si="147"/>
        <v>0</v>
      </c>
      <c r="Y131" s="72">
        <f t="shared" si="147"/>
        <v>0</v>
      </c>
      <c r="Z131" s="72">
        <f t="shared" si="147"/>
        <v>0</v>
      </c>
      <c r="AA131" s="72">
        <f t="shared" si="147"/>
        <v>0</v>
      </c>
      <c r="AB131" s="72">
        <f t="shared" si="147"/>
        <v>0</v>
      </c>
      <c r="AC131" s="72">
        <f t="shared" si="147"/>
        <v>0</v>
      </c>
      <c r="AD131" s="72">
        <f t="shared" si="147"/>
        <v>0</v>
      </c>
      <c r="AE131" s="72">
        <f t="shared" si="147"/>
        <v>0</v>
      </c>
      <c r="AF131" s="370">
        <f>SUM(W131:AE131)</f>
        <v>0</v>
      </c>
      <c r="AG131" s="283">
        <f t="shared" ref="AG131:AO131" si="148">SUM(AG94,AG100,AG106,AG112,AG118,AG124)</f>
        <v>0</v>
      </c>
      <c r="AH131" s="283">
        <f t="shared" si="148"/>
        <v>0</v>
      </c>
      <c r="AI131" s="283">
        <f t="shared" si="148"/>
        <v>0</v>
      </c>
      <c r="AJ131" s="283">
        <f t="shared" si="148"/>
        <v>0</v>
      </c>
      <c r="AK131" s="283">
        <f t="shared" si="148"/>
        <v>0</v>
      </c>
      <c r="AL131" s="283">
        <f t="shared" si="148"/>
        <v>0</v>
      </c>
      <c r="AM131" s="283">
        <f t="shared" si="148"/>
        <v>0</v>
      </c>
      <c r="AN131" s="283">
        <f t="shared" si="148"/>
        <v>0</v>
      </c>
      <c r="AO131" s="283">
        <f t="shared" si="148"/>
        <v>0</v>
      </c>
      <c r="AP131" s="372">
        <f>SUM(AG131:AO131)</f>
        <v>0</v>
      </c>
      <c r="AQ131" s="72">
        <f t="shared" ref="AQ131:AY131" si="149">SUM(AQ94,AQ100,AQ106,AQ112,AQ118,AQ124)</f>
        <v>0</v>
      </c>
      <c r="AR131" s="72">
        <f t="shared" si="149"/>
        <v>0</v>
      </c>
      <c r="AS131" s="72">
        <f t="shared" si="149"/>
        <v>0</v>
      </c>
      <c r="AT131" s="72">
        <f t="shared" si="149"/>
        <v>0</v>
      </c>
      <c r="AU131" s="72">
        <f t="shared" si="149"/>
        <v>0</v>
      </c>
      <c r="AV131" s="72">
        <f t="shared" si="149"/>
        <v>0</v>
      </c>
      <c r="AW131" s="72">
        <f t="shared" si="149"/>
        <v>0</v>
      </c>
      <c r="AX131" s="72">
        <f t="shared" si="149"/>
        <v>0</v>
      </c>
      <c r="AY131" s="72">
        <f t="shared" si="149"/>
        <v>0</v>
      </c>
      <c r="AZ131" s="370">
        <f>SUM(AQ131:AY131)</f>
        <v>0</v>
      </c>
      <c r="BA131" s="124"/>
      <c r="BB131" s="94">
        <f>SUM(AZ131,AP131,AF131,V131,L131)</f>
        <v>0</v>
      </c>
    </row>
    <row r="132" spans="1:66" ht="12" x14ac:dyDescent="0.2">
      <c r="A132" s="7" t="s">
        <v>13</v>
      </c>
      <c r="B132" s="60">
        <f>'2.Input-Scenarios &amp; Projections'!$C$35</f>
        <v>0</v>
      </c>
      <c r="C132" s="72">
        <f t="shared" si="144"/>
        <v>0</v>
      </c>
      <c r="D132" s="72">
        <f t="shared" si="144"/>
        <v>0</v>
      </c>
      <c r="E132" s="72">
        <f t="shared" si="144"/>
        <v>0</v>
      </c>
      <c r="F132" s="72">
        <f t="shared" si="144"/>
        <v>0</v>
      </c>
      <c r="G132" s="72">
        <f t="shared" si="144"/>
        <v>0</v>
      </c>
      <c r="H132" s="72">
        <f t="shared" si="144"/>
        <v>0</v>
      </c>
      <c r="I132" s="612">
        <f t="shared" si="145"/>
        <v>0</v>
      </c>
      <c r="J132" s="72">
        <f t="shared" si="145"/>
        <v>0</v>
      </c>
      <c r="K132" s="72">
        <f t="shared" si="145"/>
        <v>0</v>
      </c>
      <c r="L132" s="370">
        <f>SUM(C132:K132)</f>
        <v>0</v>
      </c>
      <c r="M132" s="283">
        <f t="shared" ref="M132:U132" si="150">SUM(M95,M101,M107,M113,M119,M125)</f>
        <v>0</v>
      </c>
      <c r="N132" s="283">
        <f t="shared" si="150"/>
        <v>0</v>
      </c>
      <c r="O132" s="283">
        <f t="shared" si="150"/>
        <v>0</v>
      </c>
      <c r="P132" s="283">
        <f t="shared" si="150"/>
        <v>0</v>
      </c>
      <c r="Q132" s="283">
        <f t="shared" si="150"/>
        <v>0</v>
      </c>
      <c r="R132" s="283">
        <f t="shared" si="150"/>
        <v>0</v>
      </c>
      <c r="S132" s="283">
        <f t="shared" si="150"/>
        <v>0</v>
      </c>
      <c r="T132" s="283">
        <f t="shared" si="150"/>
        <v>0</v>
      </c>
      <c r="U132" s="283">
        <f t="shared" si="150"/>
        <v>0</v>
      </c>
      <c r="V132" s="372">
        <f>SUM(M132:U132)</f>
        <v>0</v>
      </c>
      <c r="W132" s="72">
        <f t="shared" ref="W132:AE132" si="151">SUM(W95,W101,W107,W113,W119,W125)</f>
        <v>0</v>
      </c>
      <c r="X132" s="72">
        <f t="shared" si="151"/>
        <v>0</v>
      </c>
      <c r="Y132" s="72">
        <f t="shared" si="151"/>
        <v>0</v>
      </c>
      <c r="Z132" s="72">
        <f t="shared" si="151"/>
        <v>0</v>
      </c>
      <c r="AA132" s="72">
        <f t="shared" si="151"/>
        <v>0</v>
      </c>
      <c r="AB132" s="72">
        <f t="shared" si="151"/>
        <v>0</v>
      </c>
      <c r="AC132" s="72">
        <f t="shared" si="151"/>
        <v>0</v>
      </c>
      <c r="AD132" s="72">
        <f t="shared" si="151"/>
        <v>0</v>
      </c>
      <c r="AE132" s="72">
        <f t="shared" si="151"/>
        <v>0</v>
      </c>
      <c r="AF132" s="370">
        <f>SUM(W132:AE132)</f>
        <v>0</v>
      </c>
      <c r="AG132" s="283">
        <f t="shared" ref="AG132:AO132" si="152">SUM(AG95,AG101,AG107,AG113,AG119,AG125)</f>
        <v>0</v>
      </c>
      <c r="AH132" s="283">
        <f t="shared" si="152"/>
        <v>0</v>
      </c>
      <c r="AI132" s="283">
        <f t="shared" si="152"/>
        <v>0</v>
      </c>
      <c r="AJ132" s="283">
        <f t="shared" si="152"/>
        <v>0</v>
      </c>
      <c r="AK132" s="283">
        <f t="shared" si="152"/>
        <v>0</v>
      </c>
      <c r="AL132" s="283">
        <f t="shared" si="152"/>
        <v>0</v>
      </c>
      <c r="AM132" s="283">
        <f t="shared" si="152"/>
        <v>0</v>
      </c>
      <c r="AN132" s="283">
        <f t="shared" si="152"/>
        <v>0</v>
      </c>
      <c r="AO132" s="283">
        <f t="shared" si="152"/>
        <v>0</v>
      </c>
      <c r="AP132" s="372">
        <f>SUM(AG132:AO132)</f>
        <v>0</v>
      </c>
      <c r="AQ132" s="72">
        <f t="shared" ref="AQ132:AY132" si="153">SUM(AQ95,AQ101,AQ107,AQ113,AQ119,AQ125)</f>
        <v>0</v>
      </c>
      <c r="AR132" s="72">
        <f t="shared" si="153"/>
        <v>0</v>
      </c>
      <c r="AS132" s="72">
        <f t="shared" si="153"/>
        <v>0</v>
      </c>
      <c r="AT132" s="72">
        <f t="shared" si="153"/>
        <v>0</v>
      </c>
      <c r="AU132" s="72">
        <f t="shared" si="153"/>
        <v>0</v>
      </c>
      <c r="AV132" s="72">
        <f t="shared" si="153"/>
        <v>0</v>
      </c>
      <c r="AW132" s="72">
        <f t="shared" si="153"/>
        <v>0</v>
      </c>
      <c r="AX132" s="72">
        <f t="shared" si="153"/>
        <v>0</v>
      </c>
      <c r="AY132" s="72">
        <f t="shared" si="153"/>
        <v>0</v>
      </c>
      <c r="AZ132" s="370">
        <f>SUM(AQ132:AY132)</f>
        <v>0</v>
      </c>
      <c r="BA132" s="124"/>
      <c r="BB132" s="94">
        <f>SUM(AZ132,AP132,AF132,V132,L132)</f>
        <v>0</v>
      </c>
    </row>
    <row r="133" spans="1:66" ht="12" x14ac:dyDescent="0.2">
      <c r="A133" s="7" t="s">
        <v>14</v>
      </c>
      <c r="B133" s="60">
        <f>'2.Input-Scenarios &amp; Projections'!$C$36</f>
        <v>0</v>
      </c>
      <c r="C133" s="72">
        <f t="shared" si="144"/>
        <v>0</v>
      </c>
      <c r="D133" s="72">
        <f t="shared" si="144"/>
        <v>0</v>
      </c>
      <c r="E133" s="72">
        <f t="shared" si="144"/>
        <v>0</v>
      </c>
      <c r="F133" s="72">
        <f t="shared" si="144"/>
        <v>0</v>
      </c>
      <c r="G133" s="72">
        <f t="shared" si="144"/>
        <v>0</v>
      </c>
      <c r="H133" s="72">
        <f t="shared" si="144"/>
        <v>0</v>
      </c>
      <c r="I133" s="612">
        <f t="shared" si="145"/>
        <v>0</v>
      </c>
      <c r="J133" s="72">
        <f t="shared" si="145"/>
        <v>0</v>
      </c>
      <c r="K133" s="72">
        <f t="shared" si="145"/>
        <v>0</v>
      </c>
      <c r="L133" s="370">
        <f>SUM(C133:K133)</f>
        <v>0</v>
      </c>
      <c r="M133" s="283">
        <f t="shared" ref="M133:U133" si="154">SUM(M96,M102,M108,M114,M120,M126)</f>
        <v>0</v>
      </c>
      <c r="N133" s="283">
        <f t="shared" si="154"/>
        <v>0</v>
      </c>
      <c r="O133" s="283">
        <f t="shared" si="154"/>
        <v>0</v>
      </c>
      <c r="P133" s="283">
        <f t="shared" si="154"/>
        <v>0</v>
      </c>
      <c r="Q133" s="283">
        <f t="shared" si="154"/>
        <v>0</v>
      </c>
      <c r="R133" s="283">
        <f t="shared" si="154"/>
        <v>0</v>
      </c>
      <c r="S133" s="283">
        <f t="shared" si="154"/>
        <v>0</v>
      </c>
      <c r="T133" s="283">
        <f t="shared" si="154"/>
        <v>0</v>
      </c>
      <c r="U133" s="283">
        <f t="shared" si="154"/>
        <v>0</v>
      </c>
      <c r="V133" s="372">
        <f>SUM(M133:U133)</f>
        <v>0</v>
      </c>
      <c r="W133" s="72">
        <f t="shared" ref="W133:AE133" si="155">SUM(W96,W102,W108,W114,W120,W126)</f>
        <v>0</v>
      </c>
      <c r="X133" s="72">
        <f t="shared" si="155"/>
        <v>0</v>
      </c>
      <c r="Y133" s="72">
        <f t="shared" si="155"/>
        <v>0</v>
      </c>
      <c r="Z133" s="72">
        <f t="shared" si="155"/>
        <v>0</v>
      </c>
      <c r="AA133" s="72">
        <f t="shared" si="155"/>
        <v>0</v>
      </c>
      <c r="AB133" s="72">
        <f t="shared" si="155"/>
        <v>0</v>
      </c>
      <c r="AC133" s="72">
        <f t="shared" si="155"/>
        <v>0</v>
      </c>
      <c r="AD133" s="72">
        <f t="shared" si="155"/>
        <v>0</v>
      </c>
      <c r="AE133" s="72">
        <f t="shared" si="155"/>
        <v>0</v>
      </c>
      <c r="AF133" s="370">
        <f>SUM(W133:AE133)</f>
        <v>0</v>
      </c>
      <c r="AG133" s="283">
        <f t="shared" ref="AG133:AO133" si="156">SUM(AG96,AG102,AG108,AG114,AG120,AG126)</f>
        <v>0</v>
      </c>
      <c r="AH133" s="283">
        <f t="shared" si="156"/>
        <v>0</v>
      </c>
      <c r="AI133" s="283">
        <f t="shared" si="156"/>
        <v>0</v>
      </c>
      <c r="AJ133" s="283">
        <f t="shared" si="156"/>
        <v>0</v>
      </c>
      <c r="AK133" s="283">
        <f t="shared" si="156"/>
        <v>0</v>
      </c>
      <c r="AL133" s="283">
        <f t="shared" si="156"/>
        <v>0</v>
      </c>
      <c r="AM133" s="283">
        <f t="shared" si="156"/>
        <v>0</v>
      </c>
      <c r="AN133" s="283">
        <f t="shared" si="156"/>
        <v>0</v>
      </c>
      <c r="AO133" s="283">
        <f t="shared" si="156"/>
        <v>0</v>
      </c>
      <c r="AP133" s="372">
        <f>SUM(AG133:AO133)</f>
        <v>0</v>
      </c>
      <c r="AQ133" s="72">
        <f t="shared" ref="AQ133:AY133" si="157">SUM(AQ96,AQ102,AQ108,AQ114,AQ120,AQ126)</f>
        <v>0</v>
      </c>
      <c r="AR133" s="72">
        <f t="shared" si="157"/>
        <v>0</v>
      </c>
      <c r="AS133" s="72">
        <f t="shared" si="157"/>
        <v>0</v>
      </c>
      <c r="AT133" s="72">
        <f t="shared" si="157"/>
        <v>0</v>
      </c>
      <c r="AU133" s="72">
        <f t="shared" si="157"/>
        <v>0</v>
      </c>
      <c r="AV133" s="72">
        <f t="shared" si="157"/>
        <v>0</v>
      </c>
      <c r="AW133" s="72">
        <f t="shared" si="157"/>
        <v>0</v>
      </c>
      <c r="AX133" s="72">
        <f t="shared" si="157"/>
        <v>0</v>
      </c>
      <c r="AY133" s="72">
        <f t="shared" si="157"/>
        <v>0</v>
      </c>
      <c r="AZ133" s="370">
        <f>SUM(AQ133:AY133)</f>
        <v>0</v>
      </c>
      <c r="BA133" s="124"/>
      <c r="BB133" s="94">
        <f>SUM(AZ133,AP133,AF133,V133,L133)</f>
        <v>0</v>
      </c>
    </row>
    <row r="134" spans="1:66" s="53" customFormat="1" hidden="1" x14ac:dyDescent="0.2">
      <c r="B134" s="54"/>
      <c r="C134" s="92"/>
      <c r="D134" s="92"/>
      <c r="E134" s="92"/>
      <c r="F134" s="92"/>
      <c r="G134" s="92"/>
      <c r="H134" s="92"/>
      <c r="I134" s="575"/>
      <c r="J134" s="92"/>
      <c r="L134" s="92">
        <f>SUM(C131:K133)</f>
        <v>0</v>
      </c>
      <c r="M134" s="92"/>
      <c r="N134" s="92"/>
      <c r="O134" s="92"/>
      <c r="P134" s="92"/>
      <c r="Q134" s="92"/>
      <c r="R134" s="92"/>
      <c r="S134" s="92"/>
      <c r="T134" s="92"/>
      <c r="V134" s="92">
        <f>SUM(M131:U133)</f>
        <v>0</v>
      </c>
      <c r="W134" s="92"/>
      <c r="X134" s="92"/>
      <c r="Y134" s="92"/>
      <c r="Z134" s="92"/>
      <c r="AA134" s="92"/>
      <c r="AB134" s="92"/>
      <c r="AC134" s="92"/>
      <c r="AD134" s="92"/>
      <c r="AF134" s="92">
        <f>SUM(W131:AE133)</f>
        <v>0</v>
      </c>
      <c r="AG134" s="92"/>
      <c r="AH134" s="92"/>
      <c r="AI134" s="92"/>
      <c r="AJ134" s="92"/>
      <c r="AK134" s="92"/>
      <c r="AL134" s="92"/>
      <c r="AM134" s="92"/>
      <c r="AN134" s="92"/>
      <c r="AP134" s="92">
        <f>SUM(AG131:AO133)</f>
        <v>0</v>
      </c>
      <c r="AQ134" s="92"/>
      <c r="AR134" s="92"/>
      <c r="AS134" s="92"/>
      <c r="AT134" s="92"/>
      <c r="AU134" s="92"/>
      <c r="AV134" s="92"/>
      <c r="AW134" s="92"/>
      <c r="AX134" s="92"/>
      <c r="AZ134" s="92">
        <f>SUM(AQ131:AY133)</f>
        <v>0</v>
      </c>
      <c r="BA134" s="92"/>
      <c r="BB134" s="92">
        <f>SUM(BB131:BB133)</f>
        <v>0</v>
      </c>
      <c r="BC134" s="92"/>
      <c r="BD134" s="92"/>
      <c r="BE134" s="92"/>
      <c r="BF134" s="92"/>
      <c r="BG134" s="92"/>
      <c r="BH134" s="92"/>
      <c r="BI134" s="92"/>
    </row>
    <row r="135" spans="1:66" s="53" customFormat="1" hidden="1" x14ac:dyDescent="0.2">
      <c r="B135" s="54"/>
      <c r="C135" s="92"/>
      <c r="D135" s="92"/>
      <c r="E135" s="109"/>
      <c r="F135" s="92"/>
      <c r="G135" s="92"/>
      <c r="H135" s="92"/>
      <c r="I135" s="575"/>
      <c r="J135" s="92"/>
      <c r="K135" s="92"/>
      <c r="L135" s="92"/>
      <c r="M135" s="92"/>
      <c r="N135" s="92"/>
      <c r="O135" s="92"/>
      <c r="P135" s="92"/>
      <c r="Q135" s="92"/>
      <c r="R135" s="92"/>
      <c r="S135" s="92"/>
      <c r="T135" s="92"/>
      <c r="U135" s="92"/>
      <c r="V135" s="109"/>
      <c r="W135" s="92"/>
      <c r="X135" s="92"/>
      <c r="Y135" s="92"/>
      <c r="Z135" s="92"/>
      <c r="AA135" s="92"/>
      <c r="AB135" s="92"/>
      <c r="AC135" s="92"/>
      <c r="AD135" s="92"/>
      <c r="AE135" s="92"/>
      <c r="AF135" s="109"/>
      <c r="AG135" s="92"/>
      <c r="AH135" s="92"/>
      <c r="AI135" s="92"/>
      <c r="AJ135" s="92"/>
      <c r="AK135" s="92"/>
      <c r="AL135" s="92"/>
      <c r="AM135" s="92"/>
      <c r="BB135" s="285"/>
    </row>
    <row r="136" spans="1:66" s="53" customFormat="1" ht="15.75" x14ac:dyDescent="0.25">
      <c r="A136" s="49" t="s">
        <v>119</v>
      </c>
      <c r="B136" s="113"/>
      <c r="C136" s="113"/>
      <c r="D136" s="113"/>
      <c r="E136" s="114"/>
      <c r="F136" s="115"/>
      <c r="G136" s="115"/>
      <c r="H136" s="115"/>
      <c r="I136" s="615"/>
      <c r="J136" s="115"/>
      <c r="K136" s="115"/>
      <c r="L136" s="115"/>
      <c r="M136" s="112"/>
      <c r="N136" s="92"/>
      <c r="O136" s="92"/>
      <c r="P136" s="92"/>
      <c r="Q136" s="92"/>
      <c r="R136" s="92"/>
      <c r="S136" s="92"/>
      <c r="T136" s="92"/>
      <c r="U136" s="92"/>
      <c r="V136" s="109"/>
      <c r="W136" s="92"/>
      <c r="X136" s="92"/>
      <c r="Y136" s="92"/>
      <c r="Z136" s="92"/>
      <c r="AA136" s="92"/>
      <c r="AB136" s="92"/>
      <c r="AC136" s="92"/>
      <c r="AD136" s="92"/>
      <c r="AE136" s="92"/>
      <c r="AF136" s="109"/>
      <c r="AG136" s="92"/>
      <c r="AH136" s="92"/>
      <c r="AI136" s="92"/>
      <c r="AJ136" s="92"/>
      <c r="AK136" s="92"/>
      <c r="AL136" s="92"/>
      <c r="AM136" s="92"/>
    </row>
    <row r="137" spans="1:66" s="53" customFormat="1" ht="22.5" x14ac:dyDescent="0.2">
      <c r="A137" s="108" t="str">
        <f>A6</f>
        <v>MOH</v>
      </c>
      <c r="B137" s="108"/>
      <c r="C137" s="17" t="str">
        <f>'2.Input-Scenarios &amp; Projections'!$D$12</f>
        <v>Pills</v>
      </c>
      <c r="D137" s="17" t="str">
        <f>'2.Input-Scenarios &amp; Projections'!$E$12</f>
        <v>Injectables</v>
      </c>
      <c r="E137" s="17" t="str">
        <f>'2.Input-Scenarios &amp; Projections'!$F$12</f>
        <v>Condoms (male)</v>
      </c>
      <c r="F137" s="17" t="str">
        <f>'2.Input-Scenarios &amp; Projections'!$G$12</f>
        <v>Condoms (female)</v>
      </c>
      <c r="G137" s="17" t="str">
        <f>'2.Input-Scenarios &amp; Projections'!$H$12</f>
        <v>Implants</v>
      </c>
      <c r="H137" s="17" t="str">
        <f>'2.Input-Scenarios &amp; Projections'!$I$12</f>
        <v>IUD</v>
      </c>
      <c r="I137" s="17" t="str">
        <f>'2.Input-Scenarios &amp; Projections'!$J$12</f>
        <v>Emergency Contraceptives</v>
      </c>
      <c r="J137" s="17">
        <f>'2.Input-Scenarios &amp; Projections'!$K$12</f>
        <v>0</v>
      </c>
      <c r="K137" s="17">
        <f>'2.Input-Scenarios &amp; Projections'!$L$12</f>
        <v>0</v>
      </c>
      <c r="L137" s="145" t="s">
        <v>24</v>
      </c>
      <c r="M137" s="92"/>
      <c r="P137" s="82"/>
      <c r="Q137" s="18"/>
      <c r="R137" s="18"/>
      <c r="S137" s="18"/>
      <c r="T137" s="18"/>
      <c r="U137" s="18"/>
      <c r="V137" s="18"/>
      <c r="W137" s="18"/>
      <c r="X137" s="18"/>
      <c r="Y137" s="272"/>
      <c r="Z137" s="273"/>
      <c r="AA137" s="92"/>
      <c r="AB137" s="92"/>
      <c r="AC137" s="92"/>
      <c r="AD137" s="92"/>
      <c r="AE137" s="109"/>
      <c r="AF137" s="92"/>
      <c r="AG137" s="92"/>
      <c r="AH137" s="92"/>
      <c r="AI137" s="92"/>
      <c r="AJ137" s="92"/>
      <c r="AK137" s="92"/>
      <c r="AL137" s="92"/>
    </row>
    <row r="138" spans="1:66" s="53" customFormat="1" x14ac:dyDescent="0.2">
      <c r="A138" s="7" t="s">
        <v>12</v>
      </c>
      <c r="B138" s="60">
        <f>'2.Input-Scenarios &amp; Projections'!$C$34</f>
        <v>0</v>
      </c>
      <c r="C138" s="89">
        <f t="shared" ref="C138:K140" si="158">SUM(C82,M82,W82,AG82,AQ82)</f>
        <v>0</v>
      </c>
      <c r="D138" s="89">
        <f t="shared" si="158"/>
        <v>0</v>
      </c>
      <c r="E138" s="89">
        <f t="shared" si="158"/>
        <v>0</v>
      </c>
      <c r="F138" s="89">
        <f t="shared" si="158"/>
        <v>0</v>
      </c>
      <c r="G138" s="89">
        <f t="shared" si="158"/>
        <v>0</v>
      </c>
      <c r="H138" s="89">
        <f t="shared" si="158"/>
        <v>0</v>
      </c>
      <c r="I138" s="616">
        <f t="shared" si="158"/>
        <v>0</v>
      </c>
      <c r="J138" s="89">
        <f t="shared" si="158"/>
        <v>0</v>
      </c>
      <c r="K138" s="89">
        <f t="shared" si="158"/>
        <v>0</v>
      </c>
      <c r="L138" s="74">
        <f>SUM(C138:K138)</f>
        <v>0</v>
      </c>
      <c r="M138" s="92"/>
      <c r="N138" s="274"/>
      <c r="O138" s="92"/>
      <c r="P138" s="92"/>
      <c r="Q138" s="92"/>
      <c r="R138" s="92"/>
      <c r="S138" s="92"/>
      <c r="T138" s="92"/>
      <c r="U138" s="109"/>
      <c r="V138" s="92"/>
      <c r="W138" s="92"/>
      <c r="X138" s="92"/>
      <c r="Y138" s="92"/>
      <c r="Z138" s="92"/>
      <c r="AA138" s="92"/>
      <c r="AB138" s="92"/>
      <c r="AC138" s="92"/>
      <c r="AD138" s="92"/>
      <c r="AE138" s="109"/>
      <c r="AF138" s="92"/>
      <c r="AG138" s="92"/>
      <c r="AH138" s="92"/>
      <c r="AI138" s="92"/>
      <c r="AJ138" s="92"/>
      <c r="AK138" s="92"/>
      <c r="AL138" s="92"/>
    </row>
    <row r="139" spans="1:66" s="53" customFormat="1" x14ac:dyDescent="0.2">
      <c r="A139" s="7" t="s">
        <v>13</v>
      </c>
      <c r="B139" s="60">
        <f>'2.Input-Scenarios &amp; Projections'!$C$35</f>
        <v>0</v>
      </c>
      <c r="C139" s="89">
        <f t="shared" si="158"/>
        <v>0</v>
      </c>
      <c r="D139" s="89">
        <f t="shared" si="158"/>
        <v>0</v>
      </c>
      <c r="E139" s="89">
        <f t="shared" si="158"/>
        <v>0</v>
      </c>
      <c r="F139" s="89">
        <f t="shared" si="158"/>
        <v>0</v>
      </c>
      <c r="G139" s="89">
        <f t="shared" si="158"/>
        <v>0</v>
      </c>
      <c r="H139" s="89">
        <f t="shared" si="158"/>
        <v>0</v>
      </c>
      <c r="I139" s="616">
        <f t="shared" si="158"/>
        <v>0</v>
      </c>
      <c r="J139" s="89">
        <f t="shared" si="158"/>
        <v>0</v>
      </c>
      <c r="K139" s="89">
        <f t="shared" si="158"/>
        <v>0</v>
      </c>
      <c r="L139" s="74">
        <f>SUM(C139:K139)</f>
        <v>0</v>
      </c>
      <c r="M139" s="92"/>
      <c r="N139" s="275"/>
      <c r="O139" s="92"/>
      <c r="P139" s="92"/>
      <c r="Q139" s="92"/>
      <c r="R139" s="92"/>
      <c r="S139" s="92"/>
      <c r="T139" s="92"/>
      <c r="U139" s="109"/>
      <c r="V139" s="92"/>
      <c r="W139" s="92"/>
      <c r="X139" s="92"/>
      <c r="Y139" s="92"/>
      <c r="Z139" s="92"/>
      <c r="AA139" s="92"/>
      <c r="AB139" s="92"/>
      <c r="AC139" s="92"/>
      <c r="AD139" s="92"/>
      <c r="AE139" s="109"/>
      <c r="AF139" s="92"/>
      <c r="AG139" s="92"/>
      <c r="AH139" s="92"/>
      <c r="AI139" s="92"/>
      <c r="AJ139" s="92"/>
      <c r="AK139" s="92"/>
      <c r="AL139" s="92"/>
    </row>
    <row r="140" spans="1:66" s="53" customFormat="1" x14ac:dyDescent="0.2">
      <c r="A140" s="7" t="s">
        <v>14</v>
      </c>
      <c r="B140" s="60">
        <f>'2.Input-Scenarios &amp; Projections'!$C$36</f>
        <v>0</v>
      </c>
      <c r="C140" s="89">
        <f t="shared" si="158"/>
        <v>0</v>
      </c>
      <c r="D140" s="89">
        <f t="shared" si="158"/>
        <v>0</v>
      </c>
      <c r="E140" s="89">
        <f t="shared" si="158"/>
        <v>0</v>
      </c>
      <c r="F140" s="89">
        <f t="shared" si="158"/>
        <v>0</v>
      </c>
      <c r="G140" s="89">
        <f t="shared" si="158"/>
        <v>0</v>
      </c>
      <c r="H140" s="89">
        <f t="shared" si="158"/>
        <v>0</v>
      </c>
      <c r="I140" s="616">
        <f t="shared" si="158"/>
        <v>0</v>
      </c>
      <c r="J140" s="89">
        <f t="shared" si="158"/>
        <v>0</v>
      </c>
      <c r="K140" s="89">
        <f t="shared" si="158"/>
        <v>0</v>
      </c>
      <c r="L140" s="74">
        <f>SUM(C140:K140)</f>
        <v>0</v>
      </c>
      <c r="M140" s="92"/>
      <c r="N140" s="276"/>
      <c r="O140" s="92"/>
      <c r="P140" s="92"/>
      <c r="Q140" s="92"/>
      <c r="R140" s="92"/>
      <c r="S140" s="92"/>
      <c r="T140" s="92"/>
      <c r="U140" s="109"/>
      <c r="V140" s="92"/>
      <c r="W140" s="92"/>
      <c r="X140" s="92"/>
      <c r="Y140" s="92"/>
      <c r="Z140" s="92"/>
      <c r="AA140" s="92"/>
      <c r="AB140" s="92"/>
      <c r="AC140" s="92"/>
      <c r="AD140" s="92"/>
      <c r="AE140" s="109"/>
      <c r="AF140" s="92"/>
      <c r="AG140" s="92"/>
      <c r="AH140" s="92"/>
      <c r="AI140" s="92"/>
      <c r="AJ140" s="92"/>
      <c r="AK140" s="92"/>
      <c r="AL140" s="92"/>
    </row>
    <row r="141" spans="1:66" s="53" customFormat="1" ht="12.75" x14ac:dyDescent="0.2">
      <c r="A141" s="378" t="s">
        <v>24</v>
      </c>
      <c r="B141" s="111"/>
      <c r="C141" s="74">
        <f t="shared" ref="C141:H141" si="159">SUM(C138:C140)</f>
        <v>0</v>
      </c>
      <c r="D141" s="74">
        <f t="shared" si="159"/>
        <v>0</v>
      </c>
      <c r="E141" s="74">
        <f t="shared" si="159"/>
        <v>0</v>
      </c>
      <c r="F141" s="74">
        <f t="shared" si="159"/>
        <v>0</v>
      </c>
      <c r="G141" s="74">
        <f t="shared" si="159"/>
        <v>0</v>
      </c>
      <c r="H141" s="74">
        <f t="shared" si="159"/>
        <v>0</v>
      </c>
      <c r="I141" s="617">
        <f>SUM(I138:I140)</f>
        <v>0</v>
      </c>
      <c r="J141" s="74">
        <f>SUM(J138:J140)</f>
        <v>0</v>
      </c>
      <c r="K141" s="74">
        <f>SUM(K138:K140)</f>
        <v>0</v>
      </c>
      <c r="L141" s="74">
        <f>SUM(C141:K141)</f>
        <v>0</v>
      </c>
      <c r="M141" s="92"/>
      <c r="N141" s="276"/>
      <c r="O141" s="92"/>
      <c r="P141" s="92"/>
      <c r="Q141" s="92"/>
      <c r="R141" s="92"/>
      <c r="S141" s="92"/>
      <c r="T141" s="92"/>
      <c r="U141" s="109"/>
      <c r="V141" s="92"/>
      <c r="W141" s="92"/>
      <c r="X141" s="92"/>
      <c r="Y141" s="92"/>
      <c r="Z141" s="92"/>
      <c r="AA141" s="92"/>
      <c r="AB141" s="92"/>
      <c r="AC141" s="92"/>
      <c r="AD141" s="92"/>
      <c r="AE141" s="109"/>
      <c r="AF141" s="92"/>
      <c r="AG141" s="92"/>
      <c r="AH141" s="92"/>
      <c r="AI141" s="92"/>
      <c r="AJ141" s="92"/>
      <c r="AK141" s="92"/>
      <c r="AL141" s="92"/>
    </row>
    <row r="142" spans="1:66" s="53" customFormat="1" ht="12" customHeight="1" x14ac:dyDescent="0.2">
      <c r="B142" s="110"/>
      <c r="C142" s="92"/>
      <c r="D142" s="92"/>
      <c r="E142" s="92"/>
      <c r="F142" s="92"/>
      <c r="G142" s="92"/>
      <c r="H142" s="92"/>
      <c r="I142" s="575"/>
      <c r="J142" s="92"/>
      <c r="K142" s="92"/>
      <c r="L142" s="92"/>
      <c r="M142" s="92"/>
      <c r="N142" s="277"/>
      <c r="O142" s="92"/>
      <c r="P142" s="92"/>
      <c r="Q142" s="92"/>
      <c r="R142" s="92"/>
      <c r="S142" s="92"/>
      <c r="T142" s="92"/>
      <c r="U142" s="109"/>
      <c r="V142" s="92"/>
      <c r="W142" s="92"/>
      <c r="X142" s="92"/>
      <c r="Y142" s="92"/>
      <c r="Z142" s="92"/>
      <c r="AA142" s="92"/>
      <c r="AB142" s="92"/>
      <c r="AC142" s="92"/>
      <c r="AD142" s="92"/>
      <c r="AE142" s="109"/>
      <c r="AF142" s="92"/>
      <c r="AG142" s="92"/>
      <c r="AH142" s="92"/>
      <c r="AI142" s="92"/>
      <c r="AJ142" s="92"/>
      <c r="AK142" s="92"/>
      <c r="AL142" s="92"/>
    </row>
    <row r="143" spans="1:66" s="53" customFormat="1" ht="22.5" hidden="1" x14ac:dyDescent="0.2">
      <c r="A143" s="108">
        <f>A12</f>
        <v>0</v>
      </c>
      <c r="B143" s="90"/>
      <c r="C143" s="62" t="str">
        <f>'2.Input-Scenarios &amp; Projections'!$D$12</f>
        <v>Pills</v>
      </c>
      <c r="D143" s="17" t="str">
        <f>'2.Input-Scenarios &amp; Projections'!$E$12</f>
        <v>Injectables</v>
      </c>
      <c r="E143" s="17" t="str">
        <f>'2.Input-Scenarios &amp; Projections'!$F$12</f>
        <v>Condoms (male)</v>
      </c>
      <c r="F143" s="17" t="str">
        <f>'2.Input-Scenarios &amp; Projections'!$G$12</f>
        <v>Condoms (female)</v>
      </c>
      <c r="G143" s="17" t="str">
        <f>'2.Input-Scenarios &amp; Projections'!$H$12</f>
        <v>Implants</v>
      </c>
      <c r="H143" s="17" t="str">
        <f>'2.Input-Scenarios &amp; Projections'!$I$12</f>
        <v>IUD</v>
      </c>
      <c r="I143" s="17" t="str">
        <f>'2.Input-Scenarios &amp; Projections'!$J$12</f>
        <v>Emergency Contraceptives</v>
      </c>
      <c r="J143" s="17">
        <f>'2.Input-Scenarios &amp; Projections'!$K$12</f>
        <v>0</v>
      </c>
      <c r="K143" s="17">
        <f>'2.Input-Scenarios &amp; Projections'!$L$12</f>
        <v>0</v>
      </c>
      <c r="L143" s="145" t="s">
        <v>24</v>
      </c>
      <c r="M143" s="92"/>
      <c r="N143" s="277"/>
      <c r="O143" s="92"/>
      <c r="P143" s="92"/>
      <c r="Q143" s="92"/>
      <c r="R143" s="92"/>
      <c r="S143" s="92"/>
      <c r="T143" s="92"/>
      <c r="U143" s="109"/>
      <c r="V143" s="92"/>
      <c r="W143" s="92"/>
      <c r="X143" s="92"/>
      <c r="Y143" s="92"/>
      <c r="Z143" s="92"/>
      <c r="AA143" s="92"/>
      <c r="AB143" s="92"/>
      <c r="AC143" s="92"/>
      <c r="AD143" s="92"/>
      <c r="AE143" s="109"/>
      <c r="AF143" s="92"/>
      <c r="AG143" s="92"/>
      <c r="AH143" s="92"/>
      <c r="AI143" s="92"/>
      <c r="AJ143" s="92"/>
      <c r="AK143" s="92"/>
      <c r="AL143" s="92"/>
    </row>
    <row r="144" spans="1:66" s="53" customFormat="1" hidden="1" x14ac:dyDescent="0.2">
      <c r="A144" s="7" t="s">
        <v>12</v>
      </c>
      <c r="B144" s="60">
        <f>'2.Input-Scenarios &amp; Projections'!$C$34</f>
        <v>0</v>
      </c>
      <c r="C144" s="89">
        <f t="shared" ref="C144:K146" si="160">SUM(C88,M88,W88,AG88,AQ88)</f>
        <v>0</v>
      </c>
      <c r="D144" s="89">
        <f t="shared" si="160"/>
        <v>0</v>
      </c>
      <c r="E144" s="89">
        <f t="shared" si="160"/>
        <v>0</v>
      </c>
      <c r="F144" s="89">
        <f t="shared" si="160"/>
        <v>0</v>
      </c>
      <c r="G144" s="89">
        <f t="shared" si="160"/>
        <v>0</v>
      </c>
      <c r="H144" s="89">
        <f t="shared" si="160"/>
        <v>0</v>
      </c>
      <c r="I144" s="616">
        <f t="shared" si="160"/>
        <v>0</v>
      </c>
      <c r="J144" s="89">
        <f t="shared" si="160"/>
        <v>0</v>
      </c>
      <c r="K144" s="89">
        <f t="shared" si="160"/>
        <v>0</v>
      </c>
      <c r="L144" s="74">
        <f>SUM(C144:K144)</f>
        <v>0</v>
      </c>
      <c r="M144" s="92"/>
      <c r="N144" s="277"/>
      <c r="O144" s="92"/>
      <c r="P144" s="92"/>
      <c r="Q144" s="92"/>
      <c r="R144" s="92"/>
      <c r="S144" s="92"/>
      <c r="T144" s="92"/>
      <c r="U144" s="109"/>
      <c r="V144" s="92"/>
      <c r="W144" s="92"/>
      <c r="X144" s="92"/>
      <c r="Y144" s="92"/>
      <c r="Z144" s="92"/>
      <c r="AA144" s="92"/>
      <c r="AB144" s="92"/>
      <c r="AC144" s="92"/>
      <c r="AD144" s="92"/>
      <c r="AE144" s="109"/>
      <c r="AF144" s="92"/>
      <c r="AG144" s="92"/>
      <c r="AH144" s="92"/>
      <c r="AI144" s="92"/>
      <c r="AJ144" s="92"/>
      <c r="AK144" s="92"/>
      <c r="AL144" s="92"/>
    </row>
    <row r="145" spans="1:38" s="53" customFormat="1" hidden="1" x14ac:dyDescent="0.2">
      <c r="A145" s="7" t="s">
        <v>13</v>
      </c>
      <c r="B145" s="60">
        <f>'2.Input-Scenarios &amp; Projections'!$C$35</f>
        <v>0</v>
      </c>
      <c r="C145" s="89">
        <f t="shared" si="160"/>
        <v>0</v>
      </c>
      <c r="D145" s="89">
        <f t="shared" si="160"/>
        <v>0</v>
      </c>
      <c r="E145" s="89">
        <f t="shared" si="160"/>
        <v>0</v>
      </c>
      <c r="F145" s="89">
        <f t="shared" si="160"/>
        <v>0</v>
      </c>
      <c r="G145" s="89">
        <f t="shared" si="160"/>
        <v>0</v>
      </c>
      <c r="H145" s="89">
        <f t="shared" si="160"/>
        <v>0</v>
      </c>
      <c r="I145" s="616">
        <f t="shared" si="160"/>
        <v>0</v>
      </c>
      <c r="J145" s="89">
        <f t="shared" si="160"/>
        <v>0</v>
      </c>
      <c r="K145" s="89">
        <f t="shared" si="160"/>
        <v>0</v>
      </c>
      <c r="L145" s="74">
        <f>SUM(C145:K145)</f>
        <v>0</v>
      </c>
      <c r="M145" s="92"/>
      <c r="N145" s="277"/>
      <c r="O145" s="92"/>
      <c r="P145" s="92"/>
      <c r="Q145" s="92"/>
      <c r="R145" s="92"/>
      <c r="S145" s="92"/>
      <c r="T145" s="92"/>
      <c r="U145" s="109"/>
      <c r="V145" s="92"/>
      <c r="W145" s="92"/>
      <c r="X145" s="92"/>
      <c r="Y145" s="92"/>
      <c r="Z145" s="92"/>
      <c r="AA145" s="92"/>
      <c r="AB145" s="92"/>
      <c r="AC145" s="92"/>
      <c r="AD145" s="92"/>
      <c r="AE145" s="109"/>
      <c r="AF145" s="92"/>
      <c r="AG145" s="92"/>
      <c r="AH145" s="92"/>
      <c r="AI145" s="92"/>
      <c r="AJ145" s="92"/>
      <c r="AK145" s="92"/>
      <c r="AL145" s="92"/>
    </row>
    <row r="146" spans="1:38" s="53" customFormat="1" hidden="1" x14ac:dyDescent="0.2">
      <c r="A146" s="7" t="s">
        <v>14</v>
      </c>
      <c r="B146" s="60">
        <f>'2.Input-Scenarios &amp; Projections'!$C$36</f>
        <v>0</v>
      </c>
      <c r="C146" s="89">
        <f t="shared" si="160"/>
        <v>0</v>
      </c>
      <c r="D146" s="89">
        <f t="shared" si="160"/>
        <v>0</v>
      </c>
      <c r="E146" s="89">
        <f t="shared" si="160"/>
        <v>0</v>
      </c>
      <c r="F146" s="89">
        <f t="shared" si="160"/>
        <v>0</v>
      </c>
      <c r="G146" s="89">
        <f t="shared" si="160"/>
        <v>0</v>
      </c>
      <c r="H146" s="89">
        <f t="shared" si="160"/>
        <v>0</v>
      </c>
      <c r="I146" s="616">
        <f t="shared" si="160"/>
        <v>0</v>
      </c>
      <c r="J146" s="89">
        <f t="shared" si="160"/>
        <v>0</v>
      </c>
      <c r="K146" s="89">
        <f t="shared" si="160"/>
        <v>0</v>
      </c>
      <c r="L146" s="74">
        <f>SUM(C146:K146)</f>
        <v>0</v>
      </c>
      <c r="M146" s="92"/>
      <c r="N146" s="92"/>
      <c r="O146" s="92"/>
      <c r="P146" s="92"/>
      <c r="Q146" s="92"/>
      <c r="R146" s="92"/>
      <c r="S146" s="92"/>
      <c r="T146" s="92"/>
      <c r="U146" s="109"/>
      <c r="V146" s="92"/>
      <c r="W146" s="92"/>
      <c r="X146" s="92"/>
      <c r="Y146" s="92"/>
      <c r="Z146" s="92"/>
      <c r="AA146" s="92"/>
      <c r="AB146" s="92"/>
      <c r="AC146" s="92"/>
      <c r="AD146" s="92"/>
      <c r="AE146" s="109"/>
      <c r="AF146" s="92"/>
      <c r="AG146" s="92"/>
      <c r="AH146" s="92"/>
      <c r="AI146" s="92"/>
      <c r="AJ146" s="92"/>
      <c r="AK146" s="92"/>
      <c r="AL146" s="92"/>
    </row>
    <row r="147" spans="1:38" s="53" customFormat="1" ht="12.75" hidden="1" x14ac:dyDescent="0.2">
      <c r="A147" s="378" t="s">
        <v>24</v>
      </c>
      <c r="B147" s="111"/>
      <c r="C147" s="89">
        <f t="shared" ref="C147:H147" si="161">SUM(C144:C146)</f>
        <v>0</v>
      </c>
      <c r="D147" s="89">
        <f t="shared" si="161"/>
        <v>0</v>
      </c>
      <c r="E147" s="89">
        <f t="shared" si="161"/>
        <v>0</v>
      </c>
      <c r="F147" s="89">
        <f t="shared" si="161"/>
        <v>0</v>
      </c>
      <c r="G147" s="89">
        <f t="shared" si="161"/>
        <v>0</v>
      </c>
      <c r="H147" s="89">
        <f t="shared" si="161"/>
        <v>0</v>
      </c>
      <c r="I147" s="616">
        <f>SUM(I144:I146)</f>
        <v>0</v>
      </c>
      <c r="J147" s="89">
        <f>SUM(J144:J146)</f>
        <v>0</v>
      </c>
      <c r="K147" s="89">
        <f>SUM(K144:K146)</f>
        <v>0</v>
      </c>
      <c r="L147" s="74">
        <f>SUM(C147:K147)</f>
        <v>0</v>
      </c>
      <c r="M147" s="92"/>
      <c r="N147" s="92"/>
      <c r="O147" s="92"/>
      <c r="P147" s="92"/>
      <c r="Q147" s="92"/>
      <c r="R147" s="92"/>
      <c r="S147" s="92"/>
      <c r="T147" s="92"/>
      <c r="U147" s="109"/>
      <c r="V147" s="92"/>
      <c r="W147" s="92"/>
      <c r="X147" s="92"/>
      <c r="Y147" s="92"/>
      <c r="Z147" s="92"/>
      <c r="AA147" s="92"/>
      <c r="AB147" s="92"/>
      <c r="AC147" s="92"/>
      <c r="AD147" s="92"/>
      <c r="AE147" s="109"/>
      <c r="AF147" s="92"/>
      <c r="AG147" s="92"/>
      <c r="AH147" s="92"/>
      <c r="AI147" s="92"/>
      <c r="AJ147" s="92"/>
      <c r="AK147" s="92"/>
      <c r="AL147" s="92"/>
    </row>
    <row r="148" spans="1:38" s="53" customFormat="1" hidden="1" x14ac:dyDescent="0.2">
      <c r="B148" s="54"/>
      <c r="C148" s="92"/>
      <c r="D148" s="92"/>
      <c r="E148" s="92"/>
      <c r="F148" s="92"/>
      <c r="G148" s="92"/>
      <c r="H148" s="92"/>
      <c r="I148" s="575"/>
      <c r="J148" s="92"/>
      <c r="K148" s="92"/>
      <c r="L148" s="92"/>
      <c r="M148" s="92"/>
      <c r="N148" s="92"/>
      <c r="O148" s="92"/>
      <c r="P148" s="92"/>
      <c r="Q148" s="92"/>
      <c r="R148" s="92"/>
      <c r="S148" s="92"/>
      <c r="T148" s="92"/>
      <c r="U148" s="109"/>
      <c r="V148" s="92"/>
      <c r="W148" s="92"/>
      <c r="X148" s="92"/>
      <c r="Y148" s="92"/>
      <c r="Z148" s="92"/>
      <c r="AA148" s="92"/>
      <c r="AB148" s="92"/>
      <c r="AC148" s="92"/>
      <c r="AD148" s="92"/>
      <c r="AE148" s="109"/>
      <c r="AF148" s="92"/>
      <c r="AG148" s="92"/>
      <c r="AH148" s="92"/>
      <c r="AI148" s="92"/>
      <c r="AJ148" s="92"/>
      <c r="AK148" s="92"/>
      <c r="AL148" s="92"/>
    </row>
    <row r="149" spans="1:38" s="53" customFormat="1" ht="22.5" x14ac:dyDescent="0.2">
      <c r="A149" s="108" t="str">
        <f>A18</f>
        <v>Total Public Sector</v>
      </c>
      <c r="B149" s="90"/>
      <c r="C149" s="17" t="str">
        <f>'2.Input-Scenarios &amp; Projections'!$D$12</f>
        <v>Pills</v>
      </c>
      <c r="D149" s="17" t="str">
        <f>'2.Input-Scenarios &amp; Projections'!$E$12</f>
        <v>Injectables</v>
      </c>
      <c r="E149" s="17" t="str">
        <f>'2.Input-Scenarios &amp; Projections'!$F$12</f>
        <v>Condoms (male)</v>
      </c>
      <c r="F149" s="17" t="str">
        <f>'2.Input-Scenarios &amp; Projections'!$G$12</f>
        <v>Condoms (female)</v>
      </c>
      <c r="G149" s="17" t="str">
        <f>'2.Input-Scenarios &amp; Projections'!$H$12</f>
        <v>Implants</v>
      </c>
      <c r="H149" s="17" t="str">
        <f>'2.Input-Scenarios &amp; Projections'!$I$12</f>
        <v>IUD</v>
      </c>
      <c r="I149" s="17" t="str">
        <f>'2.Input-Scenarios &amp; Projections'!$J$12</f>
        <v>Emergency Contraceptives</v>
      </c>
      <c r="J149" s="17">
        <f>'2.Input-Scenarios &amp; Projections'!$K$12</f>
        <v>0</v>
      </c>
      <c r="K149" s="17">
        <f>'2.Input-Scenarios &amp; Projections'!$L$12</f>
        <v>0</v>
      </c>
      <c r="L149" s="145" t="s">
        <v>24</v>
      </c>
      <c r="M149" s="92"/>
      <c r="N149" s="92"/>
      <c r="O149" s="92"/>
      <c r="P149" s="92"/>
      <c r="Q149" s="92"/>
      <c r="R149" s="92"/>
      <c r="S149" s="92"/>
      <c r="T149" s="92"/>
      <c r="U149" s="109"/>
      <c r="V149" s="92"/>
      <c r="W149" s="92"/>
      <c r="X149" s="92"/>
      <c r="Y149" s="92"/>
      <c r="Z149" s="92"/>
      <c r="AA149" s="92"/>
      <c r="AB149" s="92"/>
      <c r="AC149" s="92"/>
      <c r="AD149" s="92"/>
      <c r="AE149" s="109"/>
      <c r="AF149" s="92"/>
      <c r="AG149" s="92"/>
      <c r="AH149" s="92"/>
      <c r="AI149" s="92"/>
      <c r="AJ149" s="92"/>
      <c r="AK149" s="92"/>
      <c r="AL149" s="92"/>
    </row>
    <row r="150" spans="1:38" s="53" customFormat="1" x14ac:dyDescent="0.2">
      <c r="A150" s="7" t="s">
        <v>12</v>
      </c>
      <c r="B150" s="60">
        <f>'2.Input-Scenarios &amp; Projections'!$C$34</f>
        <v>0</v>
      </c>
      <c r="C150" s="89">
        <f t="shared" ref="C150:K152" si="162">SUM(C94,M94,W94,AG94,AQ94)</f>
        <v>0</v>
      </c>
      <c r="D150" s="89">
        <f t="shared" si="162"/>
        <v>0</v>
      </c>
      <c r="E150" s="89">
        <f t="shared" si="162"/>
        <v>0</v>
      </c>
      <c r="F150" s="89">
        <f t="shared" si="162"/>
        <v>0</v>
      </c>
      <c r="G150" s="89">
        <f t="shared" si="162"/>
        <v>0</v>
      </c>
      <c r="H150" s="89">
        <f t="shared" si="162"/>
        <v>0</v>
      </c>
      <c r="I150" s="616">
        <f t="shared" si="162"/>
        <v>0</v>
      </c>
      <c r="J150" s="89">
        <f t="shared" si="162"/>
        <v>0</v>
      </c>
      <c r="K150" s="89">
        <f t="shared" si="162"/>
        <v>0</v>
      </c>
      <c r="L150" s="74">
        <f>SUM(C150:K150)</f>
        <v>0</v>
      </c>
      <c r="M150" s="92"/>
      <c r="N150" s="92"/>
      <c r="O150" s="92"/>
      <c r="P150" s="92"/>
      <c r="Q150" s="92"/>
      <c r="R150" s="92"/>
      <c r="S150" s="92"/>
      <c r="T150" s="92"/>
      <c r="U150" s="109"/>
      <c r="V150" s="92"/>
      <c r="W150" s="92"/>
      <c r="X150" s="92"/>
      <c r="Y150" s="92"/>
      <c r="Z150" s="92"/>
      <c r="AA150" s="92"/>
      <c r="AB150" s="92"/>
      <c r="AC150" s="92"/>
      <c r="AD150" s="92"/>
      <c r="AE150" s="109"/>
      <c r="AF150" s="92"/>
      <c r="AG150" s="92"/>
      <c r="AH150" s="92"/>
      <c r="AI150" s="92"/>
      <c r="AJ150" s="92"/>
      <c r="AK150" s="92"/>
      <c r="AL150" s="92"/>
    </row>
    <row r="151" spans="1:38" s="53" customFormat="1" x14ac:dyDescent="0.2">
      <c r="A151" s="7" t="s">
        <v>13</v>
      </c>
      <c r="B151" s="60">
        <f>'2.Input-Scenarios &amp; Projections'!$C$35</f>
        <v>0</v>
      </c>
      <c r="C151" s="89">
        <f t="shared" si="162"/>
        <v>0</v>
      </c>
      <c r="D151" s="89">
        <f t="shared" si="162"/>
        <v>0</v>
      </c>
      <c r="E151" s="89">
        <f t="shared" si="162"/>
        <v>0</v>
      </c>
      <c r="F151" s="89">
        <f t="shared" si="162"/>
        <v>0</v>
      </c>
      <c r="G151" s="89">
        <f t="shared" si="162"/>
        <v>0</v>
      </c>
      <c r="H151" s="89">
        <f t="shared" si="162"/>
        <v>0</v>
      </c>
      <c r="I151" s="616">
        <f t="shared" si="162"/>
        <v>0</v>
      </c>
      <c r="J151" s="89">
        <f t="shared" si="162"/>
        <v>0</v>
      </c>
      <c r="K151" s="89">
        <f t="shared" si="162"/>
        <v>0</v>
      </c>
      <c r="L151" s="74">
        <f>SUM(C151:K151)</f>
        <v>0</v>
      </c>
      <c r="M151" s="92"/>
      <c r="N151" s="92"/>
      <c r="O151" s="92"/>
      <c r="P151" s="92"/>
      <c r="Q151" s="92"/>
      <c r="R151" s="92"/>
      <c r="S151" s="92"/>
      <c r="T151" s="92"/>
      <c r="U151" s="109"/>
      <c r="V151" s="92"/>
      <c r="W151" s="92"/>
      <c r="X151" s="92"/>
      <c r="Y151" s="92"/>
      <c r="Z151" s="92"/>
      <c r="AA151" s="92"/>
      <c r="AB151" s="92"/>
      <c r="AC151" s="92"/>
      <c r="AD151" s="92"/>
      <c r="AE151" s="109"/>
      <c r="AF151" s="92"/>
      <c r="AG151" s="92"/>
      <c r="AH151" s="92"/>
      <c r="AI151" s="92"/>
      <c r="AJ151" s="92"/>
      <c r="AK151" s="92"/>
      <c r="AL151" s="92"/>
    </row>
    <row r="152" spans="1:38" s="53" customFormat="1" x14ac:dyDescent="0.2">
      <c r="A152" s="7" t="s">
        <v>14</v>
      </c>
      <c r="B152" s="60">
        <f>'2.Input-Scenarios &amp; Projections'!$C$36</f>
        <v>0</v>
      </c>
      <c r="C152" s="89">
        <f t="shared" si="162"/>
        <v>0</v>
      </c>
      <c r="D152" s="89">
        <f t="shared" si="162"/>
        <v>0</v>
      </c>
      <c r="E152" s="89">
        <f t="shared" si="162"/>
        <v>0</v>
      </c>
      <c r="F152" s="89">
        <f t="shared" si="162"/>
        <v>0</v>
      </c>
      <c r="G152" s="89">
        <f t="shared" si="162"/>
        <v>0</v>
      </c>
      <c r="H152" s="89">
        <f t="shared" si="162"/>
        <v>0</v>
      </c>
      <c r="I152" s="616">
        <f t="shared" si="162"/>
        <v>0</v>
      </c>
      <c r="J152" s="89">
        <f t="shared" si="162"/>
        <v>0</v>
      </c>
      <c r="K152" s="89">
        <f t="shared" si="162"/>
        <v>0</v>
      </c>
      <c r="L152" s="74">
        <f>SUM(C152:K152)</f>
        <v>0</v>
      </c>
      <c r="M152" s="92"/>
      <c r="N152" s="92"/>
      <c r="O152" s="92"/>
      <c r="P152" s="92"/>
      <c r="Q152" s="92"/>
      <c r="R152" s="92"/>
      <c r="S152" s="92"/>
      <c r="T152" s="92"/>
      <c r="U152" s="109"/>
      <c r="V152" s="92"/>
      <c r="W152" s="92"/>
      <c r="X152" s="92"/>
      <c r="Y152" s="92"/>
      <c r="Z152" s="92"/>
      <c r="AA152" s="92"/>
      <c r="AB152" s="92"/>
      <c r="AC152" s="92"/>
      <c r="AD152" s="92"/>
      <c r="AE152" s="109"/>
      <c r="AF152" s="92"/>
      <c r="AG152" s="92"/>
      <c r="AH152" s="92"/>
      <c r="AI152" s="92"/>
      <c r="AJ152" s="92"/>
      <c r="AK152" s="92"/>
      <c r="AL152" s="92"/>
    </row>
    <row r="153" spans="1:38" s="53" customFormat="1" ht="12.75" x14ac:dyDescent="0.2">
      <c r="A153" s="378" t="s">
        <v>24</v>
      </c>
      <c r="B153" s="111"/>
      <c r="C153" s="89">
        <f t="shared" ref="C153:H153" si="163">SUM(C150:C152)</f>
        <v>0</v>
      </c>
      <c r="D153" s="89">
        <f t="shared" si="163"/>
        <v>0</v>
      </c>
      <c r="E153" s="89">
        <f t="shared" si="163"/>
        <v>0</v>
      </c>
      <c r="F153" s="89">
        <f t="shared" si="163"/>
        <v>0</v>
      </c>
      <c r="G153" s="89">
        <f t="shared" si="163"/>
        <v>0</v>
      </c>
      <c r="H153" s="89">
        <f t="shared" si="163"/>
        <v>0</v>
      </c>
      <c r="I153" s="616">
        <f>SUM(I150:I152)</f>
        <v>0</v>
      </c>
      <c r="J153" s="89">
        <f>SUM(J150:J152)</f>
        <v>0</v>
      </c>
      <c r="K153" s="89">
        <f>SUM(K150:K152)</f>
        <v>0</v>
      </c>
      <c r="L153" s="74">
        <f>SUM(C153:K153)</f>
        <v>0</v>
      </c>
      <c r="M153" s="109"/>
      <c r="N153" s="92"/>
      <c r="O153" s="92"/>
      <c r="P153" s="92"/>
      <c r="Q153" s="92"/>
      <c r="R153" s="92"/>
      <c r="S153" s="109"/>
      <c r="T153" s="109"/>
      <c r="U153" s="92"/>
      <c r="V153" s="92"/>
      <c r="W153" s="92"/>
      <c r="X153" s="92"/>
      <c r="Y153" s="92"/>
      <c r="Z153" s="92"/>
      <c r="AA153" s="92"/>
      <c r="AB153" s="92"/>
      <c r="AC153" s="92"/>
      <c r="AD153" s="109"/>
      <c r="AE153" s="92"/>
      <c r="AF153" s="92"/>
      <c r="AG153" s="92"/>
      <c r="AH153" s="92"/>
      <c r="AI153" s="92"/>
      <c r="AJ153" s="92"/>
      <c r="AK153" s="92"/>
    </row>
    <row r="154" spans="1:38" s="53" customFormat="1" ht="12.75" x14ac:dyDescent="0.2">
      <c r="B154" s="6"/>
      <c r="C154" s="284"/>
      <c r="D154" s="284"/>
      <c r="E154" s="284"/>
      <c r="F154" s="284"/>
      <c r="G154" s="284"/>
      <c r="H154" s="284"/>
      <c r="I154" s="618"/>
      <c r="J154" s="284"/>
      <c r="K154" s="284"/>
      <c r="L154" s="74"/>
      <c r="M154" s="109"/>
      <c r="N154" s="92"/>
      <c r="O154" s="92"/>
      <c r="P154" s="92"/>
      <c r="Q154" s="92"/>
      <c r="R154" s="92"/>
      <c r="S154" s="109"/>
      <c r="T154" s="109"/>
      <c r="U154" s="92"/>
      <c r="V154" s="92"/>
      <c r="W154" s="92"/>
      <c r="X154" s="92"/>
      <c r="Y154" s="92"/>
      <c r="Z154" s="92"/>
      <c r="AA154" s="92"/>
      <c r="AB154" s="92"/>
      <c r="AC154" s="92"/>
      <c r="AD154" s="109"/>
      <c r="AE154" s="92"/>
      <c r="AF154" s="92"/>
      <c r="AG154" s="92"/>
      <c r="AH154" s="92"/>
      <c r="AI154" s="92"/>
      <c r="AJ154" s="92"/>
      <c r="AK154" s="92"/>
    </row>
    <row r="155" spans="1:38" s="53" customFormat="1" ht="22.5" x14ac:dyDescent="0.2">
      <c r="A155" s="108">
        <f>A24</f>
        <v>0</v>
      </c>
      <c r="B155" s="90"/>
      <c r="C155" s="17" t="str">
        <f>'2.Input-Scenarios &amp; Projections'!$D$12</f>
        <v>Pills</v>
      </c>
      <c r="D155" s="17" t="str">
        <f>'2.Input-Scenarios &amp; Projections'!$E$12</f>
        <v>Injectables</v>
      </c>
      <c r="E155" s="17" t="str">
        <f>'2.Input-Scenarios &amp; Projections'!$F$12</f>
        <v>Condoms (male)</v>
      </c>
      <c r="F155" s="17" t="str">
        <f>'2.Input-Scenarios &amp; Projections'!$G$12</f>
        <v>Condoms (female)</v>
      </c>
      <c r="G155" s="17" t="str">
        <f>'2.Input-Scenarios &amp; Projections'!$H$12</f>
        <v>Implants</v>
      </c>
      <c r="H155" s="17" t="str">
        <f>'2.Input-Scenarios &amp; Projections'!$I$12</f>
        <v>IUD</v>
      </c>
      <c r="I155" s="17" t="str">
        <f>'2.Input-Scenarios &amp; Projections'!$J$12</f>
        <v>Emergency Contraceptives</v>
      </c>
      <c r="J155" s="17">
        <f>'2.Input-Scenarios &amp; Projections'!$K$12</f>
        <v>0</v>
      </c>
      <c r="K155" s="17">
        <f>'2.Input-Scenarios &amp; Projections'!$L$12</f>
        <v>0</v>
      </c>
      <c r="L155" s="145" t="s">
        <v>24</v>
      </c>
      <c r="M155" s="92"/>
      <c r="N155" s="92"/>
      <c r="O155" s="92"/>
      <c r="P155" s="92"/>
      <c r="Q155" s="92"/>
      <c r="R155" s="92"/>
      <c r="S155" s="92"/>
      <c r="T155" s="92"/>
      <c r="U155" s="109"/>
      <c r="V155" s="92"/>
      <c r="W155" s="92"/>
      <c r="X155" s="92"/>
      <c r="Y155" s="92"/>
      <c r="Z155" s="92"/>
      <c r="AA155" s="92"/>
      <c r="AB155" s="92"/>
      <c r="AC155" s="92"/>
      <c r="AD155" s="92"/>
      <c r="AE155" s="109"/>
      <c r="AF155" s="92"/>
      <c r="AG155" s="92"/>
      <c r="AH155" s="92"/>
      <c r="AI155" s="92"/>
      <c r="AJ155" s="92"/>
      <c r="AK155" s="92"/>
      <c r="AL155" s="92"/>
    </row>
    <row r="156" spans="1:38" s="53" customFormat="1" x14ac:dyDescent="0.2">
      <c r="A156" s="7" t="s">
        <v>12</v>
      </c>
      <c r="B156" s="60">
        <f>'2.Input-Scenarios &amp; Projections'!$C$34</f>
        <v>0</v>
      </c>
      <c r="C156" s="89">
        <f t="shared" ref="C156:K158" si="164">SUM(C100,M100,W100,AG100,AQ100)</f>
        <v>0</v>
      </c>
      <c r="D156" s="89">
        <f t="shared" si="164"/>
        <v>0</v>
      </c>
      <c r="E156" s="89">
        <f t="shared" si="164"/>
        <v>0</v>
      </c>
      <c r="F156" s="89">
        <f t="shared" si="164"/>
        <v>0</v>
      </c>
      <c r="G156" s="89">
        <f t="shared" si="164"/>
        <v>0</v>
      </c>
      <c r="H156" s="89">
        <f t="shared" si="164"/>
        <v>0</v>
      </c>
      <c r="I156" s="616">
        <f t="shared" si="164"/>
        <v>0</v>
      </c>
      <c r="J156" s="89">
        <f t="shared" si="164"/>
        <v>0</v>
      </c>
      <c r="K156" s="89">
        <f t="shared" si="164"/>
        <v>0</v>
      </c>
      <c r="L156" s="74">
        <f>SUM(C156:K156)</f>
        <v>0</v>
      </c>
      <c r="M156" s="92"/>
      <c r="N156" s="92"/>
      <c r="O156" s="92"/>
      <c r="P156" s="92"/>
      <c r="Q156" s="92"/>
      <c r="R156" s="92"/>
      <c r="S156" s="92"/>
      <c r="T156" s="92"/>
      <c r="U156" s="109"/>
      <c r="V156" s="92"/>
      <c r="W156" s="92"/>
      <c r="X156" s="92"/>
      <c r="Y156" s="92"/>
      <c r="Z156" s="92"/>
      <c r="AA156" s="92"/>
      <c r="AB156" s="92"/>
      <c r="AC156" s="92"/>
      <c r="AD156" s="92"/>
      <c r="AE156" s="109"/>
      <c r="AF156" s="92"/>
      <c r="AG156" s="92"/>
      <c r="AH156" s="92"/>
      <c r="AI156" s="92"/>
      <c r="AJ156" s="92"/>
      <c r="AK156" s="92"/>
      <c r="AL156" s="92"/>
    </row>
    <row r="157" spans="1:38" s="53" customFormat="1" x14ac:dyDescent="0.2">
      <c r="A157" s="7" t="s">
        <v>13</v>
      </c>
      <c r="B157" s="60">
        <f>'2.Input-Scenarios &amp; Projections'!$C$35</f>
        <v>0</v>
      </c>
      <c r="C157" s="89">
        <f t="shared" si="164"/>
        <v>0</v>
      </c>
      <c r="D157" s="89">
        <f t="shared" si="164"/>
        <v>0</v>
      </c>
      <c r="E157" s="89">
        <f t="shared" si="164"/>
        <v>0</v>
      </c>
      <c r="F157" s="89">
        <f t="shared" si="164"/>
        <v>0</v>
      </c>
      <c r="G157" s="89">
        <f t="shared" si="164"/>
        <v>0</v>
      </c>
      <c r="H157" s="89">
        <f t="shared" si="164"/>
        <v>0</v>
      </c>
      <c r="I157" s="616">
        <f t="shared" si="164"/>
        <v>0</v>
      </c>
      <c r="J157" s="89">
        <f t="shared" si="164"/>
        <v>0</v>
      </c>
      <c r="K157" s="89">
        <f t="shared" si="164"/>
        <v>0</v>
      </c>
      <c r="L157" s="74">
        <f>SUM(C157:K157)</f>
        <v>0</v>
      </c>
      <c r="M157" s="92"/>
      <c r="N157" s="92"/>
      <c r="O157" s="92"/>
      <c r="P157" s="92"/>
      <c r="Q157" s="92"/>
      <c r="R157" s="92"/>
      <c r="S157" s="92"/>
      <c r="T157" s="92"/>
      <c r="U157" s="109"/>
      <c r="V157" s="92"/>
      <c r="W157" s="92"/>
      <c r="X157" s="92"/>
      <c r="Y157" s="92"/>
      <c r="Z157" s="92"/>
      <c r="AA157" s="92"/>
      <c r="AB157" s="92"/>
      <c r="AC157" s="92"/>
      <c r="AD157" s="92"/>
      <c r="AE157" s="109"/>
      <c r="AF157" s="92"/>
      <c r="AG157" s="92"/>
      <c r="AH157" s="92"/>
      <c r="AI157" s="92"/>
      <c r="AJ157" s="92"/>
      <c r="AK157" s="92"/>
      <c r="AL157" s="92"/>
    </row>
    <row r="158" spans="1:38" s="53" customFormat="1" x14ac:dyDescent="0.2">
      <c r="A158" s="7" t="s">
        <v>14</v>
      </c>
      <c r="B158" s="60">
        <f>'2.Input-Scenarios &amp; Projections'!$C$36</f>
        <v>0</v>
      </c>
      <c r="C158" s="89">
        <f t="shared" si="164"/>
        <v>0</v>
      </c>
      <c r="D158" s="89">
        <f t="shared" si="164"/>
        <v>0</v>
      </c>
      <c r="E158" s="89">
        <f t="shared" si="164"/>
        <v>0</v>
      </c>
      <c r="F158" s="89">
        <f t="shared" si="164"/>
        <v>0</v>
      </c>
      <c r="G158" s="89">
        <f t="shared" si="164"/>
        <v>0</v>
      </c>
      <c r="H158" s="89">
        <f t="shared" si="164"/>
        <v>0</v>
      </c>
      <c r="I158" s="616">
        <f t="shared" si="164"/>
        <v>0</v>
      </c>
      <c r="J158" s="89">
        <f t="shared" si="164"/>
        <v>0</v>
      </c>
      <c r="K158" s="89">
        <f t="shared" si="164"/>
        <v>0</v>
      </c>
      <c r="L158" s="74">
        <f>SUM(C158:K158)</f>
        <v>0</v>
      </c>
      <c r="M158" s="92"/>
      <c r="N158" s="92"/>
      <c r="O158" s="92"/>
      <c r="P158" s="92"/>
      <c r="Q158" s="92"/>
      <c r="R158" s="92"/>
      <c r="S158" s="92"/>
      <c r="T158" s="92"/>
      <c r="U158" s="109"/>
      <c r="V158" s="92"/>
      <c r="W158" s="92"/>
      <c r="X158" s="92"/>
      <c r="Y158" s="92"/>
      <c r="Z158" s="92"/>
      <c r="AA158" s="92"/>
      <c r="AB158" s="92"/>
      <c r="AC158" s="92"/>
      <c r="AD158" s="92"/>
      <c r="AE158" s="109"/>
      <c r="AF158" s="92"/>
      <c r="AG158" s="92"/>
      <c r="AH158" s="92"/>
      <c r="AI158" s="92"/>
      <c r="AJ158" s="92"/>
      <c r="AK158" s="92"/>
      <c r="AL158" s="92"/>
    </row>
    <row r="159" spans="1:38" s="53" customFormat="1" ht="12.75" x14ac:dyDescent="0.2">
      <c r="A159" s="378" t="s">
        <v>24</v>
      </c>
      <c r="B159" s="111"/>
      <c r="C159" s="89">
        <f t="shared" ref="C159:H159" si="165">SUM(C156:C158)</f>
        <v>0</v>
      </c>
      <c r="D159" s="89">
        <f t="shared" si="165"/>
        <v>0</v>
      </c>
      <c r="E159" s="89">
        <f t="shared" si="165"/>
        <v>0</v>
      </c>
      <c r="F159" s="89">
        <f t="shared" si="165"/>
        <v>0</v>
      </c>
      <c r="G159" s="89">
        <f t="shared" si="165"/>
        <v>0</v>
      </c>
      <c r="H159" s="89">
        <f t="shared" si="165"/>
        <v>0</v>
      </c>
      <c r="I159" s="616">
        <f>SUM(I156:I158)</f>
        <v>0</v>
      </c>
      <c r="J159" s="89">
        <f>SUM(J156:J158)</f>
        <v>0</v>
      </c>
      <c r="K159" s="89">
        <f>SUM(K156:K158)</f>
        <v>0</v>
      </c>
      <c r="L159" s="74">
        <f>SUM(C159:K159)</f>
        <v>0</v>
      </c>
      <c r="M159" s="92"/>
      <c r="N159" s="92"/>
      <c r="O159" s="92"/>
      <c r="P159" s="92"/>
      <c r="Q159" s="92"/>
      <c r="R159" s="92"/>
      <c r="S159" s="92"/>
      <c r="T159" s="92"/>
      <c r="U159" s="109"/>
      <c r="V159" s="92"/>
      <c r="W159" s="92"/>
      <c r="X159" s="92"/>
      <c r="Y159" s="92"/>
      <c r="Z159" s="92"/>
      <c r="AA159" s="92"/>
      <c r="AB159" s="92"/>
      <c r="AC159" s="92"/>
      <c r="AD159" s="92"/>
      <c r="AE159" s="109"/>
      <c r="AF159" s="92"/>
      <c r="AG159" s="92"/>
      <c r="AH159" s="92"/>
      <c r="AI159" s="92"/>
      <c r="AJ159" s="92"/>
      <c r="AK159" s="92"/>
      <c r="AL159" s="92"/>
    </row>
    <row r="160" spans="1:38" s="53" customFormat="1" x14ac:dyDescent="0.2">
      <c r="B160" s="54"/>
      <c r="C160" s="92"/>
      <c r="D160" s="92"/>
      <c r="E160" s="92"/>
      <c r="F160" s="92"/>
      <c r="G160" s="92"/>
      <c r="H160" s="92"/>
      <c r="I160" s="575"/>
      <c r="J160" s="92"/>
      <c r="K160" s="92"/>
      <c r="L160" s="92"/>
      <c r="M160" s="92"/>
      <c r="N160" s="92"/>
      <c r="O160" s="92"/>
      <c r="P160" s="92"/>
      <c r="Q160" s="92"/>
      <c r="R160" s="92"/>
      <c r="S160" s="92"/>
      <c r="T160" s="92"/>
      <c r="U160" s="109"/>
      <c r="V160" s="92"/>
      <c r="W160" s="92"/>
      <c r="X160" s="92"/>
      <c r="Y160" s="92"/>
      <c r="Z160" s="92"/>
      <c r="AA160" s="92"/>
      <c r="AB160" s="92"/>
      <c r="AC160" s="92"/>
      <c r="AD160" s="92"/>
      <c r="AE160" s="109"/>
      <c r="AF160" s="92"/>
      <c r="AG160" s="92"/>
      <c r="AH160" s="92"/>
      <c r="AI160" s="92"/>
      <c r="AJ160" s="92"/>
      <c r="AK160" s="92"/>
      <c r="AL160" s="92"/>
    </row>
    <row r="161" spans="1:51" s="53" customFormat="1" x14ac:dyDescent="0.2">
      <c r="B161" s="54"/>
      <c r="C161" s="92"/>
      <c r="D161" s="92"/>
      <c r="E161" s="92"/>
      <c r="F161" s="92"/>
      <c r="G161" s="92"/>
      <c r="H161" s="92"/>
      <c r="I161" s="575"/>
      <c r="J161" s="92"/>
      <c r="K161" s="92"/>
      <c r="L161" s="92"/>
      <c r="M161" s="109"/>
      <c r="N161" s="92"/>
      <c r="O161" s="92"/>
      <c r="P161" s="92"/>
      <c r="Q161" s="92"/>
      <c r="R161" s="92"/>
      <c r="S161" s="92"/>
      <c r="T161" s="92"/>
      <c r="U161" s="92"/>
      <c r="V161" s="92"/>
      <c r="W161" s="109"/>
      <c r="X161" s="92"/>
      <c r="Y161" s="92"/>
      <c r="Z161" s="92"/>
      <c r="AA161" s="92"/>
      <c r="AB161" s="92"/>
      <c r="AC161" s="92"/>
      <c r="AD161" s="92"/>
      <c r="AE161" s="92"/>
      <c r="AF161" s="92"/>
      <c r="AG161" s="109"/>
      <c r="AH161" s="92"/>
      <c r="AI161" s="92"/>
      <c r="AJ161" s="92"/>
      <c r="AK161" s="92"/>
      <c r="AL161" s="92"/>
      <c r="AM161" s="92"/>
      <c r="AN161" s="92"/>
      <c r="AO161" s="92"/>
      <c r="AP161" s="92"/>
      <c r="AQ161" s="109"/>
      <c r="AR161" s="109"/>
      <c r="AS161" s="109"/>
      <c r="AT161" s="92"/>
      <c r="AU161" s="92"/>
      <c r="AV161" s="92"/>
      <c r="AW161" s="92"/>
      <c r="AX161" s="92"/>
      <c r="AY161" s="92"/>
    </row>
    <row r="162" spans="1:51" s="53" customFormat="1" ht="22.5" x14ac:dyDescent="0.2">
      <c r="A162" s="108">
        <f>A30</f>
        <v>0</v>
      </c>
      <c r="B162" s="90"/>
      <c r="C162" s="17" t="str">
        <f>'2.Input-Scenarios &amp; Projections'!$D$12</f>
        <v>Pills</v>
      </c>
      <c r="D162" s="17" t="str">
        <f>'2.Input-Scenarios &amp; Projections'!$E$12</f>
        <v>Injectables</v>
      </c>
      <c r="E162" s="17" t="str">
        <f>'2.Input-Scenarios &amp; Projections'!$F$12</f>
        <v>Condoms (male)</v>
      </c>
      <c r="F162" s="17" t="str">
        <f>'2.Input-Scenarios &amp; Projections'!$G$12</f>
        <v>Condoms (female)</v>
      </c>
      <c r="G162" s="17" t="str">
        <f>'2.Input-Scenarios &amp; Projections'!$H$12</f>
        <v>Implants</v>
      </c>
      <c r="H162" s="17" t="str">
        <f>'2.Input-Scenarios &amp; Projections'!$I$12</f>
        <v>IUD</v>
      </c>
      <c r="I162" s="17" t="str">
        <f>'2.Input-Scenarios &amp; Projections'!$J$12</f>
        <v>Emergency Contraceptives</v>
      </c>
      <c r="J162" s="17">
        <f>'2.Input-Scenarios &amp; Projections'!$K$12</f>
        <v>0</v>
      </c>
      <c r="K162" s="17">
        <f>'2.Input-Scenarios &amp; Projections'!$L$12</f>
        <v>0</v>
      </c>
      <c r="L162" s="145" t="s">
        <v>24</v>
      </c>
      <c r="M162" s="109"/>
      <c r="N162" s="92"/>
      <c r="O162" s="92"/>
      <c r="P162" s="92"/>
      <c r="Q162" s="92"/>
      <c r="R162" s="92"/>
      <c r="S162" s="92"/>
      <c r="T162" s="92"/>
      <c r="U162" s="92"/>
      <c r="V162" s="92"/>
      <c r="W162" s="109"/>
      <c r="X162" s="92"/>
      <c r="Y162" s="92"/>
      <c r="Z162" s="92"/>
      <c r="AA162" s="92"/>
      <c r="AB162" s="92"/>
      <c r="AC162" s="92"/>
      <c r="AD162" s="92"/>
      <c r="AE162" s="92"/>
      <c r="AF162" s="92"/>
      <c r="AG162" s="109"/>
      <c r="AH162" s="92"/>
      <c r="AI162" s="92"/>
      <c r="AJ162" s="92"/>
      <c r="AK162" s="92"/>
      <c r="AL162" s="92"/>
      <c r="AM162" s="92"/>
      <c r="AN162" s="92"/>
      <c r="AO162" s="92"/>
      <c r="AP162" s="92"/>
      <c r="AQ162" s="109"/>
      <c r="AR162" s="109"/>
      <c r="AS162" s="109"/>
      <c r="AT162" s="92"/>
      <c r="AU162" s="92"/>
      <c r="AV162" s="92"/>
      <c r="AW162" s="92"/>
      <c r="AX162" s="92"/>
      <c r="AY162" s="92"/>
    </row>
    <row r="163" spans="1:51" s="53" customFormat="1" x14ac:dyDescent="0.2">
      <c r="A163" s="7" t="s">
        <v>12</v>
      </c>
      <c r="B163" s="60">
        <f>'2.Input-Scenarios &amp; Projections'!$C$34</f>
        <v>0</v>
      </c>
      <c r="C163" s="89">
        <f t="shared" ref="C163:K165" si="166">SUM(C106,M106,W106,AG106,AQ106)</f>
        <v>0</v>
      </c>
      <c r="D163" s="89">
        <f t="shared" si="166"/>
        <v>0</v>
      </c>
      <c r="E163" s="89">
        <f t="shared" si="166"/>
        <v>0</v>
      </c>
      <c r="F163" s="89">
        <f t="shared" si="166"/>
        <v>0</v>
      </c>
      <c r="G163" s="89">
        <f t="shared" si="166"/>
        <v>0</v>
      </c>
      <c r="H163" s="89">
        <f t="shared" si="166"/>
        <v>0</v>
      </c>
      <c r="I163" s="616">
        <f t="shared" si="166"/>
        <v>0</v>
      </c>
      <c r="J163" s="89">
        <f t="shared" si="166"/>
        <v>0</v>
      </c>
      <c r="K163" s="89">
        <f t="shared" si="166"/>
        <v>0</v>
      </c>
      <c r="L163" s="74">
        <f>SUM(C163:K163)</f>
        <v>0</v>
      </c>
      <c r="M163" s="109"/>
      <c r="N163" s="92"/>
      <c r="O163" s="92"/>
      <c r="P163" s="92"/>
      <c r="Q163" s="92"/>
      <c r="R163" s="92"/>
      <c r="S163" s="92"/>
      <c r="T163" s="92"/>
      <c r="U163" s="92"/>
      <c r="V163" s="92"/>
      <c r="W163" s="109"/>
      <c r="X163" s="92"/>
      <c r="Y163" s="92"/>
      <c r="Z163" s="92"/>
      <c r="AA163" s="92"/>
      <c r="AB163" s="92"/>
      <c r="AC163" s="92"/>
      <c r="AD163" s="92"/>
      <c r="AE163" s="92"/>
      <c r="AF163" s="92"/>
      <c r="AG163" s="109"/>
      <c r="AH163" s="92"/>
      <c r="AI163" s="92"/>
      <c r="AJ163" s="92"/>
      <c r="AK163" s="92"/>
      <c r="AL163" s="92"/>
      <c r="AM163" s="92"/>
      <c r="AN163" s="92"/>
      <c r="AO163" s="92"/>
      <c r="AP163" s="92"/>
      <c r="AQ163" s="109"/>
      <c r="AR163" s="109"/>
      <c r="AS163" s="109"/>
      <c r="AT163" s="92"/>
      <c r="AU163" s="92"/>
      <c r="AV163" s="92"/>
      <c r="AW163" s="92"/>
      <c r="AX163" s="92"/>
      <c r="AY163" s="92"/>
    </row>
    <row r="164" spans="1:51" s="53" customFormat="1" x14ac:dyDescent="0.2">
      <c r="A164" s="7" t="s">
        <v>13</v>
      </c>
      <c r="B164" s="60">
        <f>'2.Input-Scenarios &amp; Projections'!$C$35</f>
        <v>0</v>
      </c>
      <c r="C164" s="89">
        <f t="shared" si="166"/>
        <v>0</v>
      </c>
      <c r="D164" s="89">
        <f t="shared" si="166"/>
        <v>0</v>
      </c>
      <c r="E164" s="89">
        <f t="shared" si="166"/>
        <v>0</v>
      </c>
      <c r="F164" s="89">
        <f t="shared" si="166"/>
        <v>0</v>
      </c>
      <c r="G164" s="89">
        <f t="shared" si="166"/>
        <v>0</v>
      </c>
      <c r="H164" s="89">
        <f t="shared" si="166"/>
        <v>0</v>
      </c>
      <c r="I164" s="616">
        <f t="shared" si="166"/>
        <v>0</v>
      </c>
      <c r="J164" s="89">
        <f t="shared" si="166"/>
        <v>0</v>
      </c>
      <c r="K164" s="89">
        <f t="shared" si="166"/>
        <v>0</v>
      </c>
      <c r="L164" s="74">
        <f>SUM(C164:K164)</f>
        <v>0</v>
      </c>
      <c r="M164" s="109"/>
      <c r="N164" s="92"/>
      <c r="O164" s="92"/>
      <c r="P164" s="92"/>
      <c r="Q164" s="92"/>
      <c r="R164" s="92"/>
      <c r="S164" s="92"/>
      <c r="T164" s="92"/>
      <c r="U164" s="92"/>
      <c r="V164" s="92"/>
      <c r="W164" s="109"/>
      <c r="X164" s="92"/>
      <c r="Y164" s="92"/>
      <c r="Z164" s="92"/>
      <c r="AA164" s="92"/>
      <c r="AB164" s="92"/>
      <c r="AC164" s="92"/>
      <c r="AD164" s="92"/>
      <c r="AE164" s="92"/>
      <c r="AF164" s="92"/>
      <c r="AG164" s="109"/>
      <c r="AH164" s="92"/>
      <c r="AI164" s="92"/>
      <c r="AJ164" s="92"/>
      <c r="AK164" s="92"/>
      <c r="AL164" s="92"/>
      <c r="AM164" s="92"/>
      <c r="AN164" s="92"/>
      <c r="AO164" s="92"/>
      <c r="AP164" s="92"/>
      <c r="AQ164" s="109"/>
      <c r="AR164" s="109"/>
      <c r="AS164" s="109"/>
      <c r="AT164" s="92"/>
      <c r="AU164" s="92"/>
      <c r="AV164" s="92"/>
      <c r="AW164" s="92"/>
      <c r="AX164" s="92"/>
      <c r="AY164" s="92"/>
    </row>
    <row r="165" spans="1:51" s="53" customFormat="1" x14ac:dyDescent="0.2">
      <c r="A165" s="7" t="s">
        <v>14</v>
      </c>
      <c r="B165" s="60">
        <f>'2.Input-Scenarios &amp; Projections'!$C$36</f>
        <v>0</v>
      </c>
      <c r="C165" s="89">
        <f t="shared" si="166"/>
        <v>0</v>
      </c>
      <c r="D165" s="89">
        <f t="shared" si="166"/>
        <v>0</v>
      </c>
      <c r="E165" s="89">
        <f t="shared" si="166"/>
        <v>0</v>
      </c>
      <c r="F165" s="89">
        <f t="shared" si="166"/>
        <v>0</v>
      </c>
      <c r="G165" s="89">
        <f t="shared" si="166"/>
        <v>0</v>
      </c>
      <c r="H165" s="89">
        <f t="shared" si="166"/>
        <v>0</v>
      </c>
      <c r="I165" s="616">
        <f t="shared" si="166"/>
        <v>0</v>
      </c>
      <c r="J165" s="89">
        <f t="shared" si="166"/>
        <v>0</v>
      </c>
      <c r="K165" s="89">
        <f t="shared" si="166"/>
        <v>0</v>
      </c>
      <c r="L165" s="74">
        <f>SUM(C165:K165)</f>
        <v>0</v>
      </c>
      <c r="M165" s="109"/>
      <c r="N165" s="92"/>
      <c r="O165" s="92"/>
      <c r="P165" s="92"/>
      <c r="Q165" s="92"/>
      <c r="R165" s="92"/>
      <c r="S165" s="92"/>
      <c r="T165" s="92"/>
      <c r="U165" s="92"/>
      <c r="V165" s="92"/>
      <c r="W165" s="109"/>
      <c r="X165" s="92"/>
      <c r="Y165" s="92"/>
      <c r="Z165" s="92"/>
      <c r="AA165" s="92"/>
      <c r="AB165" s="92"/>
      <c r="AC165" s="92"/>
      <c r="AD165" s="92"/>
      <c r="AE165" s="92"/>
      <c r="AF165" s="92"/>
      <c r="AG165" s="109"/>
      <c r="AH165" s="92"/>
      <c r="AI165" s="92"/>
      <c r="AJ165" s="92"/>
      <c r="AK165" s="92"/>
      <c r="AL165" s="92"/>
      <c r="AM165" s="92"/>
      <c r="AN165" s="92"/>
      <c r="AO165" s="92"/>
      <c r="AP165" s="92"/>
      <c r="AQ165" s="109"/>
      <c r="AR165" s="109"/>
      <c r="AS165" s="109"/>
      <c r="AT165" s="92"/>
      <c r="AU165" s="92"/>
      <c r="AV165" s="92"/>
      <c r="AW165" s="92"/>
      <c r="AX165" s="92"/>
      <c r="AY165" s="92"/>
    </row>
    <row r="166" spans="1:51" s="53" customFormat="1" ht="12.75" x14ac:dyDescent="0.2">
      <c r="A166" s="378" t="s">
        <v>24</v>
      </c>
      <c r="B166" s="111"/>
      <c r="C166" s="89">
        <f t="shared" ref="C166:H166" si="167">SUM(C163:C165)</f>
        <v>0</v>
      </c>
      <c r="D166" s="89">
        <f t="shared" si="167"/>
        <v>0</v>
      </c>
      <c r="E166" s="89">
        <f t="shared" si="167"/>
        <v>0</v>
      </c>
      <c r="F166" s="89">
        <f t="shared" si="167"/>
        <v>0</v>
      </c>
      <c r="G166" s="89">
        <f t="shared" si="167"/>
        <v>0</v>
      </c>
      <c r="H166" s="89">
        <f t="shared" si="167"/>
        <v>0</v>
      </c>
      <c r="I166" s="616">
        <f>SUM(I163:I165)</f>
        <v>0</v>
      </c>
      <c r="J166" s="89">
        <f>SUM(J163:J165)</f>
        <v>0</v>
      </c>
      <c r="K166" s="89">
        <f>SUM(K163:K165)</f>
        <v>0</v>
      </c>
      <c r="L166" s="74">
        <f>SUM(C166:K166)</f>
        <v>0</v>
      </c>
      <c r="M166" s="109"/>
      <c r="N166" s="92"/>
      <c r="O166" s="92"/>
      <c r="P166" s="92"/>
      <c r="Q166" s="92"/>
      <c r="R166" s="92"/>
      <c r="S166" s="92"/>
      <c r="T166" s="92"/>
      <c r="U166" s="92"/>
      <c r="V166" s="92"/>
      <c r="W166" s="109"/>
      <c r="X166" s="92"/>
      <c r="Y166" s="92"/>
      <c r="Z166" s="92"/>
      <c r="AA166" s="92"/>
      <c r="AB166" s="92"/>
      <c r="AC166" s="92"/>
      <c r="AD166" s="92"/>
      <c r="AE166" s="92"/>
      <c r="AF166" s="92"/>
      <c r="AG166" s="109"/>
      <c r="AH166" s="92"/>
      <c r="AI166" s="92"/>
      <c r="AJ166" s="92"/>
      <c r="AK166" s="92"/>
      <c r="AL166" s="92"/>
      <c r="AM166" s="92"/>
      <c r="AN166" s="92"/>
      <c r="AO166" s="92"/>
      <c r="AP166" s="92"/>
      <c r="AQ166" s="109"/>
      <c r="AR166" s="109"/>
      <c r="AS166" s="109"/>
      <c r="AT166" s="92"/>
      <c r="AU166" s="92"/>
      <c r="AV166" s="92"/>
      <c r="AW166" s="92"/>
      <c r="AX166" s="92"/>
      <c r="AY166" s="92"/>
    </row>
    <row r="167" spans="1:51" s="53" customFormat="1" x14ac:dyDescent="0.2">
      <c r="B167" s="54"/>
      <c r="C167" s="92"/>
      <c r="D167" s="92"/>
      <c r="E167" s="92"/>
      <c r="F167" s="92"/>
      <c r="G167" s="92"/>
      <c r="H167" s="92"/>
      <c r="I167" s="575"/>
      <c r="J167" s="92"/>
      <c r="K167" s="92"/>
      <c r="L167" s="92"/>
      <c r="M167" s="109"/>
      <c r="N167" s="92"/>
      <c r="O167" s="92"/>
      <c r="P167" s="92"/>
      <c r="Q167" s="92"/>
      <c r="R167" s="92"/>
      <c r="S167" s="92"/>
      <c r="T167" s="92"/>
      <c r="U167" s="92"/>
      <c r="V167" s="92"/>
      <c r="W167" s="109"/>
      <c r="X167" s="92"/>
      <c r="Y167" s="92"/>
      <c r="Z167" s="92"/>
      <c r="AA167" s="92"/>
      <c r="AB167" s="92"/>
      <c r="AC167" s="92"/>
      <c r="AD167" s="92"/>
      <c r="AE167" s="92"/>
      <c r="AF167" s="92"/>
      <c r="AG167" s="109"/>
      <c r="AH167" s="92"/>
      <c r="AI167" s="92"/>
      <c r="AJ167" s="92"/>
      <c r="AK167" s="92"/>
      <c r="AL167" s="92"/>
      <c r="AM167" s="92"/>
      <c r="AN167" s="92"/>
      <c r="AO167" s="92"/>
      <c r="AP167" s="92"/>
      <c r="AQ167" s="109"/>
      <c r="AR167" s="109"/>
      <c r="AS167" s="109"/>
      <c r="AT167" s="92"/>
      <c r="AU167" s="92"/>
      <c r="AV167" s="92"/>
      <c r="AW167" s="92"/>
      <c r="AX167" s="92"/>
      <c r="AY167" s="92"/>
    </row>
    <row r="168" spans="1:51" s="53" customFormat="1" ht="22.5" x14ac:dyDescent="0.2">
      <c r="A168" s="108" t="str">
        <f>A36</f>
        <v>Social Marketing</v>
      </c>
      <c r="B168" s="90"/>
      <c r="C168" s="17" t="str">
        <f>'2.Input-Scenarios &amp; Projections'!$D$12</f>
        <v>Pills</v>
      </c>
      <c r="D168" s="17" t="str">
        <f>'2.Input-Scenarios &amp; Projections'!$E$12</f>
        <v>Injectables</v>
      </c>
      <c r="E168" s="17" t="str">
        <f>'2.Input-Scenarios &amp; Projections'!$F$12</f>
        <v>Condoms (male)</v>
      </c>
      <c r="F168" s="17" t="str">
        <f>'2.Input-Scenarios &amp; Projections'!$G$12</f>
        <v>Condoms (female)</v>
      </c>
      <c r="G168" s="17" t="str">
        <f>'2.Input-Scenarios &amp; Projections'!$H$12</f>
        <v>Implants</v>
      </c>
      <c r="H168" s="17" t="str">
        <f>'2.Input-Scenarios &amp; Projections'!$I$12</f>
        <v>IUD</v>
      </c>
      <c r="I168" s="17" t="str">
        <f>'2.Input-Scenarios &amp; Projections'!$J$12</f>
        <v>Emergency Contraceptives</v>
      </c>
      <c r="J168" s="17">
        <f>'2.Input-Scenarios &amp; Projections'!$K$12</f>
        <v>0</v>
      </c>
      <c r="K168" s="17">
        <f>'2.Input-Scenarios &amp; Projections'!$L$12</f>
        <v>0</v>
      </c>
      <c r="L168" s="145" t="s">
        <v>24</v>
      </c>
      <c r="M168" s="109"/>
      <c r="N168" s="92"/>
      <c r="O168" s="92"/>
      <c r="P168" s="92"/>
      <c r="Q168" s="92"/>
      <c r="R168" s="92"/>
      <c r="S168" s="92"/>
      <c r="T168" s="92"/>
      <c r="U168" s="92"/>
      <c r="V168" s="92"/>
      <c r="W168" s="109"/>
      <c r="X168" s="92"/>
      <c r="Y168" s="92"/>
      <c r="Z168" s="92"/>
      <c r="AA168" s="92"/>
      <c r="AB168" s="92"/>
      <c r="AC168" s="92"/>
      <c r="AD168" s="92"/>
      <c r="AE168" s="92"/>
      <c r="AF168" s="92"/>
      <c r="AG168" s="109"/>
      <c r="AH168" s="92"/>
      <c r="AI168" s="92"/>
      <c r="AJ168" s="92"/>
      <c r="AK168" s="92"/>
      <c r="AL168" s="92"/>
      <c r="AM168" s="92"/>
      <c r="AN168" s="92"/>
      <c r="AO168" s="92"/>
      <c r="AP168" s="92"/>
      <c r="AQ168" s="109"/>
      <c r="AR168" s="109"/>
      <c r="AS168" s="109"/>
      <c r="AT168" s="92"/>
      <c r="AU168" s="92"/>
      <c r="AV168" s="92"/>
      <c r="AW168" s="92"/>
      <c r="AX168" s="92"/>
      <c r="AY168" s="92"/>
    </row>
    <row r="169" spans="1:51" s="53" customFormat="1" x14ac:dyDescent="0.2">
      <c r="A169" s="7" t="s">
        <v>12</v>
      </c>
      <c r="B169" s="60">
        <f>'2.Input-Scenarios &amp; Projections'!$C$34</f>
        <v>0</v>
      </c>
      <c r="C169" s="89">
        <f t="shared" ref="C169:K171" si="168">SUM(C112,M112,W112,AG112,AQ112)</f>
        <v>0</v>
      </c>
      <c r="D169" s="89">
        <f t="shared" si="168"/>
        <v>0</v>
      </c>
      <c r="E169" s="89">
        <f t="shared" si="168"/>
        <v>0</v>
      </c>
      <c r="F169" s="89">
        <f t="shared" si="168"/>
        <v>0</v>
      </c>
      <c r="G169" s="89">
        <f t="shared" si="168"/>
        <v>0</v>
      </c>
      <c r="H169" s="89">
        <f t="shared" si="168"/>
        <v>0</v>
      </c>
      <c r="I169" s="616">
        <f t="shared" si="168"/>
        <v>0</v>
      </c>
      <c r="J169" s="89">
        <f t="shared" si="168"/>
        <v>0</v>
      </c>
      <c r="K169" s="89">
        <f t="shared" si="168"/>
        <v>0</v>
      </c>
      <c r="L169" s="74">
        <f>SUM(C169:K169)</f>
        <v>0</v>
      </c>
      <c r="M169" s="109"/>
      <c r="N169" s="92"/>
      <c r="O169" s="92"/>
      <c r="P169" s="92"/>
      <c r="Q169" s="92"/>
      <c r="R169" s="92"/>
      <c r="S169" s="92"/>
      <c r="T169" s="92"/>
      <c r="U169" s="92"/>
      <c r="V169" s="92"/>
      <c r="W169" s="109"/>
      <c r="X169" s="92"/>
      <c r="Y169" s="92"/>
      <c r="Z169" s="92"/>
      <c r="AA169" s="92"/>
      <c r="AB169" s="92"/>
      <c r="AC169" s="92"/>
      <c r="AD169" s="92"/>
      <c r="AE169" s="92"/>
      <c r="AF169" s="92"/>
      <c r="AG169" s="109"/>
      <c r="AH169" s="92"/>
      <c r="AI169" s="92"/>
      <c r="AJ169" s="92"/>
      <c r="AK169" s="92"/>
      <c r="AL169" s="92"/>
      <c r="AM169" s="92"/>
      <c r="AN169" s="92"/>
      <c r="AO169" s="92"/>
      <c r="AP169" s="92"/>
      <c r="AQ169" s="109"/>
      <c r="AR169" s="109"/>
      <c r="AS169" s="109"/>
      <c r="AT169" s="92"/>
      <c r="AU169" s="92"/>
      <c r="AV169" s="92"/>
      <c r="AW169" s="92"/>
      <c r="AX169" s="92"/>
      <c r="AY169" s="92"/>
    </row>
    <row r="170" spans="1:51" s="53" customFormat="1" x14ac:dyDescent="0.2">
      <c r="A170" s="7" t="s">
        <v>13</v>
      </c>
      <c r="B170" s="60">
        <f>'2.Input-Scenarios &amp; Projections'!$C$35</f>
        <v>0</v>
      </c>
      <c r="C170" s="89">
        <f t="shared" si="168"/>
        <v>0</v>
      </c>
      <c r="D170" s="89">
        <f t="shared" si="168"/>
        <v>0</v>
      </c>
      <c r="E170" s="89">
        <f t="shared" si="168"/>
        <v>0</v>
      </c>
      <c r="F170" s="89">
        <f t="shared" si="168"/>
        <v>0</v>
      </c>
      <c r="G170" s="89">
        <f t="shared" si="168"/>
        <v>0</v>
      </c>
      <c r="H170" s="89">
        <f t="shared" si="168"/>
        <v>0</v>
      </c>
      <c r="I170" s="616">
        <f t="shared" si="168"/>
        <v>0</v>
      </c>
      <c r="J170" s="89">
        <f t="shared" si="168"/>
        <v>0</v>
      </c>
      <c r="K170" s="89">
        <f t="shared" si="168"/>
        <v>0</v>
      </c>
      <c r="L170" s="74">
        <f>SUM(C170:K170)</f>
        <v>0</v>
      </c>
      <c r="M170" s="109"/>
      <c r="N170" s="92"/>
      <c r="O170" s="92"/>
      <c r="P170" s="92"/>
      <c r="Q170" s="92"/>
      <c r="R170" s="92"/>
      <c r="S170" s="92"/>
      <c r="T170" s="92"/>
      <c r="U170" s="92"/>
      <c r="V170" s="92"/>
      <c r="W170" s="109"/>
      <c r="X170" s="92"/>
      <c r="Y170" s="92"/>
      <c r="Z170" s="92"/>
      <c r="AA170" s="92"/>
      <c r="AB170" s="92"/>
      <c r="AC170" s="92"/>
      <c r="AD170" s="92"/>
      <c r="AE170" s="92"/>
      <c r="AF170" s="92"/>
      <c r="AG170" s="109"/>
      <c r="AH170" s="92"/>
      <c r="AI170" s="92"/>
      <c r="AJ170" s="92"/>
      <c r="AK170" s="92"/>
      <c r="AL170" s="92"/>
      <c r="AM170" s="92"/>
      <c r="AN170" s="92"/>
      <c r="AO170" s="92"/>
      <c r="AP170" s="92"/>
      <c r="AQ170" s="109"/>
      <c r="AR170" s="109"/>
      <c r="AS170" s="109"/>
      <c r="AT170" s="92"/>
      <c r="AU170" s="92"/>
      <c r="AV170" s="92"/>
      <c r="AW170" s="92"/>
      <c r="AX170" s="92"/>
      <c r="AY170" s="92"/>
    </row>
    <row r="171" spans="1:51" s="53" customFormat="1" x14ac:dyDescent="0.2">
      <c r="A171" s="7" t="s">
        <v>14</v>
      </c>
      <c r="B171" s="60">
        <f>'2.Input-Scenarios &amp; Projections'!$C$36</f>
        <v>0</v>
      </c>
      <c r="C171" s="89">
        <f t="shared" si="168"/>
        <v>0</v>
      </c>
      <c r="D171" s="89">
        <f t="shared" si="168"/>
        <v>0</v>
      </c>
      <c r="E171" s="89">
        <f t="shared" si="168"/>
        <v>0</v>
      </c>
      <c r="F171" s="89">
        <f t="shared" si="168"/>
        <v>0</v>
      </c>
      <c r="G171" s="89">
        <f t="shared" si="168"/>
        <v>0</v>
      </c>
      <c r="H171" s="89">
        <f t="shared" si="168"/>
        <v>0</v>
      </c>
      <c r="I171" s="616">
        <f t="shared" si="168"/>
        <v>0</v>
      </c>
      <c r="J171" s="89">
        <f t="shared" si="168"/>
        <v>0</v>
      </c>
      <c r="K171" s="89">
        <f t="shared" si="168"/>
        <v>0</v>
      </c>
      <c r="L171" s="74">
        <f>SUM(C171:K171)</f>
        <v>0</v>
      </c>
      <c r="M171" s="109"/>
      <c r="N171" s="92"/>
      <c r="O171" s="92"/>
      <c r="P171" s="92"/>
      <c r="Q171" s="92"/>
      <c r="R171" s="92"/>
      <c r="S171" s="92"/>
      <c r="T171" s="92"/>
      <c r="U171" s="92"/>
      <c r="V171" s="92"/>
      <c r="W171" s="109"/>
      <c r="X171" s="92"/>
      <c r="Y171" s="92"/>
      <c r="Z171" s="92"/>
      <c r="AA171" s="92"/>
      <c r="AB171" s="92"/>
      <c r="AC171" s="92"/>
      <c r="AD171" s="92"/>
      <c r="AE171" s="92"/>
      <c r="AF171" s="92"/>
      <c r="AG171" s="109"/>
      <c r="AH171" s="92"/>
      <c r="AI171" s="92"/>
      <c r="AJ171" s="92"/>
      <c r="AK171" s="92"/>
      <c r="AL171" s="92"/>
      <c r="AM171" s="92"/>
      <c r="AN171" s="92"/>
      <c r="AO171" s="92"/>
      <c r="AP171" s="92"/>
      <c r="AQ171" s="109"/>
      <c r="AR171" s="109"/>
      <c r="AS171" s="109"/>
      <c r="AT171" s="92"/>
      <c r="AU171" s="92"/>
      <c r="AV171" s="92"/>
      <c r="AW171" s="92"/>
      <c r="AX171" s="92"/>
      <c r="AY171" s="92"/>
    </row>
    <row r="172" spans="1:51" s="53" customFormat="1" ht="12.75" x14ac:dyDescent="0.2">
      <c r="A172" s="378" t="s">
        <v>24</v>
      </c>
      <c r="B172" s="111"/>
      <c r="C172" s="89">
        <f t="shared" ref="C172:H172" si="169">SUM(C169:C171)</f>
        <v>0</v>
      </c>
      <c r="D172" s="89">
        <f t="shared" si="169"/>
        <v>0</v>
      </c>
      <c r="E172" s="89">
        <f t="shared" si="169"/>
        <v>0</v>
      </c>
      <c r="F172" s="89">
        <f t="shared" si="169"/>
        <v>0</v>
      </c>
      <c r="G172" s="89">
        <f t="shared" si="169"/>
        <v>0</v>
      </c>
      <c r="H172" s="89">
        <f t="shared" si="169"/>
        <v>0</v>
      </c>
      <c r="I172" s="616">
        <f>SUM(I169:I171)</f>
        <v>0</v>
      </c>
      <c r="J172" s="89">
        <f>SUM(J169:J171)</f>
        <v>0</v>
      </c>
      <c r="K172" s="89">
        <f>SUM(K169:K171)</f>
        <v>0</v>
      </c>
      <c r="L172" s="74">
        <f>SUM(C172:K172)</f>
        <v>0</v>
      </c>
      <c r="M172" s="109"/>
      <c r="N172" s="92"/>
      <c r="O172" s="92"/>
      <c r="P172" s="92"/>
      <c r="Q172" s="92"/>
      <c r="R172" s="92"/>
      <c r="S172" s="92"/>
      <c r="T172" s="92"/>
      <c r="U172" s="92"/>
      <c r="V172" s="92"/>
      <c r="W172" s="109"/>
      <c r="X172" s="92"/>
      <c r="Y172" s="92"/>
      <c r="Z172" s="92"/>
      <c r="AA172" s="92"/>
      <c r="AB172" s="92"/>
      <c r="AC172" s="92"/>
      <c r="AD172" s="92"/>
      <c r="AE172" s="92"/>
      <c r="AF172" s="92"/>
      <c r="AG172" s="109"/>
      <c r="AH172" s="92"/>
      <c r="AI172" s="92"/>
      <c r="AJ172" s="92"/>
      <c r="AK172" s="92"/>
      <c r="AL172" s="92"/>
      <c r="AM172" s="92"/>
      <c r="AN172" s="92"/>
      <c r="AO172" s="92"/>
      <c r="AP172" s="92"/>
      <c r="AQ172" s="109"/>
      <c r="AR172" s="109"/>
      <c r="AS172" s="109"/>
      <c r="AT172" s="92"/>
      <c r="AU172" s="92"/>
      <c r="AV172" s="92"/>
      <c r="AW172" s="92"/>
      <c r="AX172" s="92"/>
      <c r="AY172" s="92"/>
    </row>
    <row r="173" spans="1:51" s="53" customFormat="1" x14ac:dyDescent="0.2">
      <c r="B173" s="54"/>
      <c r="C173" s="92"/>
      <c r="D173" s="92"/>
      <c r="E173" s="92"/>
      <c r="F173" s="92"/>
      <c r="G173" s="92"/>
      <c r="H173" s="92"/>
      <c r="I173" s="575"/>
      <c r="J173" s="92"/>
      <c r="K173" s="92"/>
      <c r="L173" s="92"/>
      <c r="M173" s="109"/>
      <c r="N173" s="92"/>
      <c r="O173" s="92"/>
      <c r="P173" s="92"/>
      <c r="Q173" s="92"/>
      <c r="R173" s="92"/>
      <c r="S173" s="92"/>
      <c r="T173" s="92"/>
      <c r="U173" s="92"/>
      <c r="V173" s="92"/>
      <c r="W173" s="109"/>
      <c r="X173" s="92"/>
      <c r="Y173" s="92"/>
      <c r="Z173" s="92"/>
      <c r="AA173" s="92"/>
      <c r="AB173" s="92"/>
      <c r="AC173" s="92"/>
      <c r="AD173" s="92"/>
      <c r="AE173" s="92"/>
      <c r="AF173" s="92"/>
      <c r="AG173" s="109"/>
      <c r="AH173" s="92"/>
      <c r="AI173" s="92"/>
      <c r="AJ173" s="92"/>
      <c r="AK173" s="92"/>
      <c r="AL173" s="92"/>
      <c r="AM173" s="92"/>
      <c r="AN173" s="92"/>
      <c r="AO173" s="92"/>
      <c r="AP173" s="92"/>
      <c r="AQ173" s="109"/>
      <c r="AR173" s="109"/>
      <c r="AS173" s="109"/>
      <c r="AT173" s="92"/>
      <c r="AU173" s="92"/>
      <c r="AV173" s="92"/>
      <c r="AW173" s="92"/>
      <c r="AX173" s="92"/>
      <c r="AY173" s="92"/>
    </row>
    <row r="174" spans="1:51" s="53" customFormat="1" ht="22.5" x14ac:dyDescent="0.2">
      <c r="A174" s="108">
        <f>A42</f>
        <v>0</v>
      </c>
      <c r="B174" s="90"/>
      <c r="C174" s="17" t="str">
        <f>'2.Input-Scenarios &amp; Projections'!$D$12</f>
        <v>Pills</v>
      </c>
      <c r="D174" s="17" t="str">
        <f>'2.Input-Scenarios &amp; Projections'!$E$12</f>
        <v>Injectables</v>
      </c>
      <c r="E174" s="17" t="str">
        <f>'2.Input-Scenarios &amp; Projections'!$F$12</f>
        <v>Condoms (male)</v>
      </c>
      <c r="F174" s="17" t="str">
        <f>'2.Input-Scenarios &amp; Projections'!$G$12</f>
        <v>Condoms (female)</v>
      </c>
      <c r="G174" s="17" t="str">
        <f>'2.Input-Scenarios &amp; Projections'!$H$12</f>
        <v>Implants</v>
      </c>
      <c r="H174" s="17" t="str">
        <f>'2.Input-Scenarios &amp; Projections'!$I$12</f>
        <v>IUD</v>
      </c>
      <c r="I174" s="17" t="str">
        <f>'2.Input-Scenarios &amp; Projections'!$J$12</f>
        <v>Emergency Contraceptives</v>
      </c>
      <c r="J174" s="17">
        <f>'2.Input-Scenarios &amp; Projections'!$K$12</f>
        <v>0</v>
      </c>
      <c r="K174" s="17">
        <f>'2.Input-Scenarios &amp; Projections'!$L$12</f>
        <v>0</v>
      </c>
      <c r="L174" s="145" t="s">
        <v>24</v>
      </c>
      <c r="M174" s="109"/>
      <c r="N174" s="92"/>
      <c r="O174" s="92"/>
      <c r="P174" s="92"/>
      <c r="Q174" s="92"/>
      <c r="R174" s="92"/>
      <c r="S174" s="92"/>
      <c r="T174" s="92"/>
      <c r="U174" s="92"/>
      <c r="V174" s="92"/>
      <c r="W174" s="109"/>
      <c r="X174" s="92"/>
      <c r="Y174" s="92"/>
      <c r="Z174" s="92"/>
      <c r="AA174" s="92"/>
      <c r="AB174" s="92"/>
      <c r="AC174" s="92"/>
      <c r="AD174" s="92"/>
      <c r="AE174" s="92"/>
      <c r="AF174" s="92"/>
      <c r="AG174" s="109"/>
      <c r="AH174" s="92"/>
      <c r="AI174" s="92"/>
      <c r="AJ174" s="92"/>
      <c r="AK174" s="92"/>
      <c r="AL174" s="92"/>
      <c r="AM174" s="92"/>
      <c r="AN174" s="92"/>
      <c r="AO174" s="92"/>
      <c r="AP174" s="92"/>
      <c r="AQ174" s="109"/>
      <c r="AR174" s="109"/>
      <c r="AS174" s="109"/>
      <c r="AT174" s="92"/>
      <c r="AU174" s="92"/>
      <c r="AV174" s="92"/>
      <c r="AW174" s="92"/>
      <c r="AX174" s="92"/>
      <c r="AY174" s="92"/>
    </row>
    <row r="175" spans="1:51" s="53" customFormat="1" x14ac:dyDescent="0.2">
      <c r="A175" s="7" t="s">
        <v>12</v>
      </c>
      <c r="B175" s="60">
        <f>'2.Input-Scenarios &amp; Projections'!$C$34</f>
        <v>0</v>
      </c>
      <c r="C175" s="89">
        <f t="shared" ref="C175:K177" si="170">SUM(C118,M118,W118,AG118,AQ118)</f>
        <v>0</v>
      </c>
      <c r="D175" s="89">
        <f t="shared" si="170"/>
        <v>0</v>
      </c>
      <c r="E175" s="89">
        <f t="shared" si="170"/>
        <v>0</v>
      </c>
      <c r="F175" s="89">
        <f t="shared" si="170"/>
        <v>0</v>
      </c>
      <c r="G175" s="89">
        <f t="shared" si="170"/>
        <v>0</v>
      </c>
      <c r="H175" s="89">
        <f t="shared" si="170"/>
        <v>0</v>
      </c>
      <c r="I175" s="616">
        <f t="shared" si="170"/>
        <v>0</v>
      </c>
      <c r="J175" s="89">
        <f t="shared" si="170"/>
        <v>0</v>
      </c>
      <c r="K175" s="89">
        <f t="shared" si="170"/>
        <v>0</v>
      </c>
      <c r="L175" s="74">
        <f>SUM(C175:K175)</f>
        <v>0</v>
      </c>
      <c r="M175" s="109"/>
      <c r="N175" s="92"/>
      <c r="O175" s="92"/>
      <c r="P175" s="92"/>
      <c r="Q175" s="92"/>
      <c r="R175" s="92"/>
      <c r="S175" s="92"/>
      <c r="T175" s="92"/>
      <c r="U175" s="92"/>
      <c r="V175" s="92"/>
      <c r="W175" s="109"/>
      <c r="X175" s="92"/>
      <c r="Y175" s="92"/>
      <c r="Z175" s="92"/>
      <c r="AA175" s="92"/>
      <c r="AB175" s="92"/>
      <c r="AC175" s="92"/>
      <c r="AD175" s="92"/>
      <c r="AE175" s="92"/>
      <c r="AF175" s="92"/>
      <c r="AG175" s="109"/>
      <c r="AH175" s="92"/>
      <c r="AI175" s="92"/>
      <c r="AJ175" s="92"/>
      <c r="AK175" s="92"/>
      <c r="AL175" s="92"/>
      <c r="AM175" s="92"/>
      <c r="AN175" s="92"/>
      <c r="AO175" s="92"/>
      <c r="AP175" s="92"/>
      <c r="AQ175" s="109"/>
      <c r="AR175" s="109"/>
      <c r="AS175" s="109"/>
      <c r="AT175" s="92"/>
      <c r="AU175" s="92"/>
      <c r="AV175" s="92"/>
      <c r="AW175" s="92"/>
      <c r="AX175" s="92"/>
      <c r="AY175" s="92"/>
    </row>
    <row r="176" spans="1:51" s="53" customFormat="1" x14ac:dyDescent="0.2">
      <c r="A176" s="7" t="s">
        <v>13</v>
      </c>
      <c r="B176" s="60">
        <f>'2.Input-Scenarios &amp; Projections'!$C$35</f>
        <v>0</v>
      </c>
      <c r="C176" s="89">
        <f t="shared" si="170"/>
        <v>0</v>
      </c>
      <c r="D176" s="89">
        <f t="shared" si="170"/>
        <v>0</v>
      </c>
      <c r="E176" s="89">
        <f t="shared" si="170"/>
        <v>0</v>
      </c>
      <c r="F176" s="89">
        <f t="shared" si="170"/>
        <v>0</v>
      </c>
      <c r="G176" s="89">
        <f t="shared" si="170"/>
        <v>0</v>
      </c>
      <c r="H176" s="89">
        <f t="shared" si="170"/>
        <v>0</v>
      </c>
      <c r="I176" s="616">
        <f t="shared" si="170"/>
        <v>0</v>
      </c>
      <c r="J176" s="89">
        <f t="shared" si="170"/>
        <v>0</v>
      </c>
      <c r="K176" s="89">
        <f t="shared" si="170"/>
        <v>0</v>
      </c>
      <c r="L176" s="74">
        <f>SUM(C176:K176)</f>
        <v>0</v>
      </c>
      <c r="M176" s="109"/>
      <c r="N176" s="92"/>
      <c r="O176" s="92"/>
      <c r="P176" s="92"/>
      <c r="Q176" s="92"/>
      <c r="R176" s="92"/>
      <c r="S176" s="92"/>
      <c r="T176" s="92"/>
      <c r="U176" s="92"/>
      <c r="V176" s="92"/>
      <c r="W176" s="109"/>
      <c r="X176" s="92"/>
      <c r="Y176" s="92"/>
      <c r="Z176" s="92"/>
      <c r="AA176" s="92"/>
      <c r="AB176" s="92"/>
      <c r="AC176" s="92"/>
      <c r="AD176" s="92"/>
      <c r="AE176" s="92"/>
      <c r="AF176" s="92"/>
      <c r="AG176" s="109"/>
      <c r="AH176" s="92"/>
      <c r="AI176" s="92"/>
      <c r="AJ176" s="92"/>
      <c r="AK176" s="92"/>
      <c r="AL176" s="92"/>
      <c r="AM176" s="92"/>
      <c r="AN176" s="92"/>
      <c r="AO176" s="92"/>
      <c r="AP176" s="92"/>
      <c r="AQ176" s="109"/>
      <c r="AR176" s="109"/>
      <c r="AS176" s="109"/>
      <c r="AT176" s="92"/>
      <c r="AU176" s="92"/>
      <c r="AV176" s="92"/>
      <c r="AW176" s="92"/>
      <c r="AX176" s="92"/>
      <c r="AY176" s="92"/>
    </row>
    <row r="177" spans="1:55" s="53" customFormat="1" x14ac:dyDescent="0.2">
      <c r="A177" s="7" t="s">
        <v>14</v>
      </c>
      <c r="B177" s="60">
        <f>'2.Input-Scenarios &amp; Projections'!$C$36</f>
        <v>0</v>
      </c>
      <c r="C177" s="89">
        <f t="shared" si="170"/>
        <v>0</v>
      </c>
      <c r="D177" s="89">
        <f t="shared" si="170"/>
        <v>0</v>
      </c>
      <c r="E177" s="89">
        <f t="shared" si="170"/>
        <v>0</v>
      </c>
      <c r="F177" s="89">
        <f t="shared" si="170"/>
        <v>0</v>
      </c>
      <c r="G177" s="89">
        <f t="shared" si="170"/>
        <v>0</v>
      </c>
      <c r="H177" s="89">
        <f t="shared" si="170"/>
        <v>0</v>
      </c>
      <c r="I177" s="616">
        <f t="shared" si="170"/>
        <v>0</v>
      </c>
      <c r="J177" s="89">
        <f t="shared" si="170"/>
        <v>0</v>
      </c>
      <c r="K177" s="89">
        <f t="shared" si="170"/>
        <v>0</v>
      </c>
      <c r="L177" s="74">
        <f>SUM(C177:K177)</f>
        <v>0</v>
      </c>
      <c r="M177" s="109"/>
      <c r="N177" s="92"/>
      <c r="O177" s="92"/>
      <c r="P177" s="92"/>
      <c r="Q177" s="92"/>
      <c r="R177" s="92"/>
      <c r="S177" s="92"/>
      <c r="T177" s="92"/>
      <c r="U177" s="92"/>
      <c r="V177" s="92"/>
      <c r="W177" s="109"/>
      <c r="X177" s="92"/>
      <c r="Y177" s="92"/>
      <c r="Z177" s="92"/>
      <c r="AA177" s="92"/>
      <c r="AB177" s="92"/>
      <c r="AC177" s="92"/>
      <c r="AD177" s="92"/>
      <c r="AE177" s="92"/>
      <c r="AF177" s="92"/>
      <c r="AG177" s="109"/>
      <c r="AH177" s="92"/>
      <c r="AI177" s="92"/>
      <c r="AJ177" s="92"/>
      <c r="AK177" s="92"/>
      <c r="AL177" s="92"/>
      <c r="AM177" s="92"/>
      <c r="AN177" s="92"/>
      <c r="AO177" s="92"/>
      <c r="AP177" s="92"/>
      <c r="AQ177" s="109"/>
      <c r="AR177" s="109"/>
      <c r="AS177" s="109"/>
      <c r="AT177" s="92"/>
      <c r="AU177" s="92"/>
      <c r="AV177" s="92"/>
      <c r="AW177" s="92"/>
      <c r="AX177" s="92"/>
      <c r="AY177" s="92"/>
    </row>
    <row r="178" spans="1:55" s="53" customFormat="1" ht="12.75" x14ac:dyDescent="0.2">
      <c r="A178" s="378" t="s">
        <v>24</v>
      </c>
      <c r="B178" s="111"/>
      <c r="C178" s="89">
        <f t="shared" ref="C178:H178" si="171">SUM(C175:C177)</f>
        <v>0</v>
      </c>
      <c r="D178" s="89">
        <f t="shared" si="171"/>
        <v>0</v>
      </c>
      <c r="E178" s="89">
        <f t="shared" si="171"/>
        <v>0</v>
      </c>
      <c r="F178" s="89">
        <f t="shared" si="171"/>
        <v>0</v>
      </c>
      <c r="G178" s="89">
        <f t="shared" si="171"/>
        <v>0</v>
      </c>
      <c r="H178" s="89">
        <f t="shared" si="171"/>
        <v>0</v>
      </c>
      <c r="I178" s="616">
        <f>SUM(I175:I177)</f>
        <v>0</v>
      </c>
      <c r="J178" s="89">
        <f>SUM(J175:J177)</f>
        <v>0</v>
      </c>
      <c r="K178" s="89">
        <f>SUM(K175:K177)</f>
        <v>0</v>
      </c>
      <c r="L178" s="74">
        <f>SUM(C178:K178)</f>
        <v>0</v>
      </c>
      <c r="M178" s="109"/>
      <c r="N178" s="92"/>
      <c r="O178" s="92"/>
      <c r="P178" s="92"/>
      <c r="Q178" s="92"/>
      <c r="R178" s="92"/>
      <c r="S178" s="92"/>
      <c r="T178" s="92"/>
      <c r="U178" s="92"/>
      <c r="V178" s="92"/>
      <c r="W178" s="109"/>
      <c r="X178" s="92"/>
      <c r="Y178" s="92"/>
      <c r="Z178" s="92"/>
      <c r="AA178" s="92"/>
      <c r="AB178" s="92"/>
      <c r="AC178" s="92"/>
      <c r="AD178" s="92"/>
      <c r="AE178" s="92"/>
      <c r="AF178" s="92"/>
      <c r="AG178" s="109"/>
      <c r="AH178" s="92"/>
      <c r="AI178" s="92"/>
      <c r="AJ178" s="92"/>
      <c r="AK178" s="92"/>
      <c r="AL178" s="92"/>
      <c r="AM178" s="92"/>
      <c r="AN178" s="92"/>
      <c r="AO178" s="92"/>
      <c r="AP178" s="92"/>
      <c r="AQ178" s="109"/>
      <c r="AR178" s="109"/>
      <c r="AS178" s="109"/>
      <c r="AT178" s="92"/>
      <c r="AU178" s="92"/>
      <c r="AV178" s="92"/>
      <c r="AW178" s="92"/>
      <c r="AX178" s="92"/>
      <c r="AY178" s="92"/>
    </row>
    <row r="179" spans="1:55" s="53" customFormat="1" ht="12.75" x14ac:dyDescent="0.2">
      <c r="B179" s="6"/>
      <c r="C179" s="287"/>
      <c r="D179" s="284"/>
      <c r="E179" s="284"/>
      <c r="F179" s="284"/>
      <c r="G179" s="284"/>
      <c r="H179" s="284"/>
      <c r="I179" s="618"/>
      <c r="J179" s="284"/>
      <c r="K179" s="284"/>
      <c r="L179" s="74"/>
      <c r="M179" s="109"/>
      <c r="N179" s="92"/>
      <c r="O179" s="92"/>
      <c r="P179" s="92"/>
      <c r="Q179" s="92"/>
      <c r="R179" s="92"/>
      <c r="S179" s="92"/>
      <c r="T179" s="92"/>
      <c r="U179" s="92"/>
      <c r="V179" s="92"/>
      <c r="W179" s="109"/>
      <c r="X179" s="92"/>
      <c r="Y179" s="92"/>
      <c r="Z179" s="92"/>
      <c r="AA179" s="92"/>
      <c r="AB179" s="92"/>
      <c r="AC179" s="92"/>
      <c r="AD179" s="92"/>
      <c r="AE179" s="92"/>
      <c r="AF179" s="92"/>
      <c r="AG179" s="109"/>
      <c r="AH179" s="92"/>
      <c r="AI179" s="92"/>
      <c r="AJ179" s="92"/>
      <c r="AK179" s="92"/>
      <c r="AL179" s="92"/>
      <c r="AM179" s="92"/>
      <c r="AN179" s="92"/>
      <c r="AO179" s="92"/>
      <c r="AP179" s="92"/>
      <c r="AQ179" s="109"/>
      <c r="AR179" s="109"/>
      <c r="AS179" s="109"/>
      <c r="AT179" s="92"/>
      <c r="AU179" s="92"/>
      <c r="AV179" s="92"/>
      <c r="AW179" s="92"/>
      <c r="AX179" s="92"/>
      <c r="AY179" s="92"/>
    </row>
    <row r="180" spans="1:55" s="53" customFormat="1" ht="22.5" x14ac:dyDescent="0.2">
      <c r="A180" s="108" t="str">
        <f>A48</f>
        <v>Commerical</v>
      </c>
      <c r="B180" s="90"/>
      <c r="C180" s="17" t="str">
        <f>'2.Input-Scenarios &amp; Projections'!$D$12</f>
        <v>Pills</v>
      </c>
      <c r="D180" s="17" t="str">
        <f>'2.Input-Scenarios &amp; Projections'!$E$12</f>
        <v>Injectables</v>
      </c>
      <c r="E180" s="17" t="str">
        <f>'2.Input-Scenarios &amp; Projections'!$F$12</f>
        <v>Condoms (male)</v>
      </c>
      <c r="F180" s="17" t="str">
        <f>'2.Input-Scenarios &amp; Projections'!$G$12</f>
        <v>Condoms (female)</v>
      </c>
      <c r="G180" s="17" t="str">
        <f>'2.Input-Scenarios &amp; Projections'!$H$12</f>
        <v>Implants</v>
      </c>
      <c r="H180" s="17" t="str">
        <f>'2.Input-Scenarios &amp; Projections'!$I$12</f>
        <v>IUD</v>
      </c>
      <c r="I180" s="17" t="str">
        <f>'2.Input-Scenarios &amp; Projections'!$J$12</f>
        <v>Emergency Contraceptives</v>
      </c>
      <c r="J180" s="17">
        <f>'2.Input-Scenarios &amp; Projections'!$K$12</f>
        <v>0</v>
      </c>
      <c r="K180" s="17">
        <f>'2.Input-Scenarios &amp; Projections'!$L$12</f>
        <v>0</v>
      </c>
      <c r="L180" s="145" t="s">
        <v>24</v>
      </c>
      <c r="M180" s="109"/>
      <c r="N180" s="92"/>
      <c r="O180" s="92"/>
      <c r="P180" s="92"/>
      <c r="Q180" s="92"/>
      <c r="R180" s="92"/>
      <c r="S180" s="92"/>
      <c r="T180" s="92"/>
      <c r="U180" s="92"/>
      <c r="V180" s="92"/>
      <c r="W180" s="109"/>
      <c r="X180" s="92"/>
      <c r="Y180" s="92"/>
      <c r="Z180" s="92"/>
      <c r="AA180" s="92"/>
      <c r="AB180" s="92"/>
      <c r="AC180" s="92"/>
      <c r="AD180" s="92"/>
      <c r="AE180" s="92"/>
      <c r="AF180" s="92"/>
      <c r="AG180" s="109"/>
      <c r="AH180" s="92"/>
      <c r="AI180" s="92"/>
      <c r="AJ180" s="92"/>
      <c r="AK180" s="92"/>
      <c r="AL180" s="92"/>
      <c r="AM180" s="92"/>
      <c r="AN180" s="92"/>
      <c r="AO180" s="92"/>
      <c r="AP180" s="92"/>
      <c r="AQ180" s="109"/>
      <c r="AR180" s="109"/>
      <c r="AS180" s="109"/>
      <c r="AT180" s="92"/>
      <c r="AU180" s="92"/>
      <c r="AV180" s="92"/>
      <c r="AW180" s="92"/>
      <c r="AX180" s="92"/>
      <c r="AY180" s="92"/>
    </row>
    <row r="181" spans="1:55" s="53" customFormat="1" x14ac:dyDescent="0.2">
      <c r="A181" s="7" t="s">
        <v>12</v>
      </c>
      <c r="B181" s="60">
        <f>'2.Input-Scenarios &amp; Projections'!$C$34</f>
        <v>0</v>
      </c>
      <c r="C181" s="89">
        <f t="shared" ref="C181:K183" si="172">SUM(C124,M124,W124,AG124,AQ124)</f>
        <v>0</v>
      </c>
      <c r="D181" s="89">
        <f t="shared" si="172"/>
        <v>0</v>
      </c>
      <c r="E181" s="89">
        <f t="shared" si="172"/>
        <v>0</v>
      </c>
      <c r="F181" s="89">
        <f t="shared" si="172"/>
        <v>0</v>
      </c>
      <c r="G181" s="89">
        <f t="shared" si="172"/>
        <v>0</v>
      </c>
      <c r="H181" s="89">
        <f t="shared" si="172"/>
        <v>0</v>
      </c>
      <c r="I181" s="616">
        <f t="shared" si="172"/>
        <v>0</v>
      </c>
      <c r="J181" s="89">
        <f t="shared" si="172"/>
        <v>0</v>
      </c>
      <c r="K181" s="89">
        <f t="shared" si="172"/>
        <v>0</v>
      </c>
      <c r="L181" s="74">
        <f>SUM(C181:K181)</f>
        <v>0</v>
      </c>
      <c r="M181" s="109"/>
      <c r="N181" s="92"/>
      <c r="O181" s="92"/>
      <c r="P181" s="92"/>
      <c r="Q181" s="92"/>
      <c r="R181" s="92"/>
      <c r="S181" s="92"/>
      <c r="T181" s="92"/>
      <c r="U181" s="92"/>
      <c r="V181" s="92"/>
      <c r="W181" s="109"/>
      <c r="X181" s="92"/>
      <c r="Y181" s="92"/>
      <c r="Z181" s="92"/>
      <c r="AA181" s="92"/>
      <c r="AB181" s="92"/>
      <c r="AC181" s="92"/>
      <c r="AD181" s="92"/>
      <c r="AE181" s="92"/>
      <c r="AF181" s="92"/>
      <c r="AG181" s="109"/>
      <c r="AH181" s="92"/>
      <c r="AI181" s="92"/>
      <c r="AJ181" s="92"/>
      <c r="AK181" s="92"/>
      <c r="AL181" s="92"/>
      <c r="AM181" s="92"/>
      <c r="AN181" s="92"/>
      <c r="AO181" s="92"/>
      <c r="AP181" s="92"/>
      <c r="AQ181" s="109"/>
      <c r="AR181" s="109"/>
      <c r="AS181" s="109"/>
      <c r="AT181" s="92"/>
      <c r="AU181" s="92"/>
      <c r="AV181" s="92"/>
      <c r="AW181" s="92"/>
      <c r="AX181" s="92"/>
      <c r="AY181" s="92"/>
    </row>
    <row r="182" spans="1:55" s="53" customFormat="1" x14ac:dyDescent="0.2">
      <c r="A182" s="7" t="s">
        <v>13</v>
      </c>
      <c r="B182" s="60">
        <f>'2.Input-Scenarios &amp; Projections'!$C$35</f>
        <v>0</v>
      </c>
      <c r="C182" s="89">
        <f t="shared" si="172"/>
        <v>0</v>
      </c>
      <c r="D182" s="89">
        <f t="shared" si="172"/>
        <v>0</v>
      </c>
      <c r="E182" s="89">
        <f t="shared" si="172"/>
        <v>0</v>
      </c>
      <c r="F182" s="89">
        <f t="shared" si="172"/>
        <v>0</v>
      </c>
      <c r="G182" s="89">
        <f t="shared" si="172"/>
        <v>0</v>
      </c>
      <c r="H182" s="89">
        <f t="shared" si="172"/>
        <v>0</v>
      </c>
      <c r="I182" s="616">
        <f t="shared" si="172"/>
        <v>0</v>
      </c>
      <c r="J182" s="89">
        <f t="shared" si="172"/>
        <v>0</v>
      </c>
      <c r="K182" s="89">
        <f t="shared" si="172"/>
        <v>0</v>
      </c>
      <c r="L182" s="74">
        <f>SUM(C182:K182)</f>
        <v>0</v>
      </c>
      <c r="M182" s="109"/>
      <c r="N182" s="92"/>
      <c r="O182" s="92"/>
      <c r="P182" s="92"/>
      <c r="Q182" s="92"/>
      <c r="R182" s="92"/>
      <c r="S182" s="92"/>
      <c r="T182" s="92"/>
      <c r="U182" s="92"/>
      <c r="V182" s="92"/>
      <c r="W182" s="109"/>
      <c r="X182" s="92"/>
      <c r="Y182" s="92"/>
      <c r="Z182" s="92"/>
      <c r="AA182" s="92"/>
      <c r="AB182" s="92"/>
      <c r="AC182" s="92"/>
      <c r="AD182" s="92"/>
      <c r="AE182" s="92"/>
      <c r="AF182" s="92"/>
      <c r="AG182" s="109"/>
      <c r="AH182" s="92"/>
      <c r="AI182" s="92"/>
      <c r="AJ182" s="92"/>
      <c r="AK182" s="92"/>
      <c r="AL182" s="92"/>
      <c r="AM182" s="92"/>
      <c r="AN182" s="92"/>
      <c r="AO182" s="92"/>
      <c r="AP182" s="92"/>
      <c r="AQ182" s="109"/>
      <c r="AR182" s="109"/>
      <c r="AS182" s="109"/>
      <c r="AT182" s="92"/>
      <c r="AU182" s="92"/>
      <c r="AV182" s="92"/>
      <c r="AW182" s="92"/>
      <c r="AX182" s="92"/>
      <c r="AY182" s="92"/>
    </row>
    <row r="183" spans="1:55" s="53" customFormat="1" x14ac:dyDescent="0.2">
      <c r="A183" s="7" t="s">
        <v>14</v>
      </c>
      <c r="B183" s="60">
        <f>'2.Input-Scenarios &amp; Projections'!$C$36</f>
        <v>0</v>
      </c>
      <c r="C183" s="89">
        <f t="shared" si="172"/>
        <v>0</v>
      </c>
      <c r="D183" s="89">
        <f t="shared" si="172"/>
        <v>0</v>
      </c>
      <c r="E183" s="89">
        <f t="shared" si="172"/>
        <v>0</v>
      </c>
      <c r="F183" s="89">
        <f t="shared" si="172"/>
        <v>0</v>
      </c>
      <c r="G183" s="89">
        <f t="shared" si="172"/>
        <v>0</v>
      </c>
      <c r="H183" s="89">
        <f t="shared" si="172"/>
        <v>0</v>
      </c>
      <c r="I183" s="616">
        <f t="shared" si="172"/>
        <v>0</v>
      </c>
      <c r="J183" s="89">
        <f t="shared" si="172"/>
        <v>0</v>
      </c>
      <c r="K183" s="89">
        <f t="shared" si="172"/>
        <v>0</v>
      </c>
      <c r="L183" s="74">
        <f>SUM(C183:K183)</f>
        <v>0</v>
      </c>
      <c r="M183" s="109"/>
      <c r="N183" s="92"/>
      <c r="O183" s="92"/>
      <c r="P183" s="92"/>
      <c r="Q183" s="92"/>
      <c r="R183" s="92"/>
      <c r="S183" s="92"/>
      <c r="T183" s="92"/>
      <c r="U183" s="92"/>
      <c r="V183" s="92"/>
      <c r="W183" s="109"/>
      <c r="X183" s="92"/>
      <c r="Y183" s="92"/>
      <c r="Z183" s="92"/>
      <c r="AA183" s="92"/>
      <c r="AB183" s="92"/>
      <c r="AC183" s="92"/>
      <c r="AD183" s="92"/>
      <c r="AE183" s="92"/>
      <c r="AF183" s="92"/>
      <c r="AG183" s="109"/>
      <c r="AH183" s="92"/>
      <c r="AI183" s="92"/>
      <c r="AJ183" s="92"/>
      <c r="AK183" s="92"/>
      <c r="AL183" s="92"/>
      <c r="AM183" s="92"/>
      <c r="AN183" s="92"/>
      <c r="AO183" s="92"/>
      <c r="AP183" s="92"/>
      <c r="AQ183" s="109"/>
      <c r="AR183" s="109"/>
      <c r="AS183" s="109"/>
      <c r="AT183" s="92"/>
      <c r="AU183" s="92"/>
      <c r="AV183" s="92"/>
      <c r="AW183" s="92"/>
      <c r="AX183" s="92"/>
      <c r="AY183" s="92"/>
    </row>
    <row r="184" spans="1:55" s="53" customFormat="1" ht="12.75" x14ac:dyDescent="0.2">
      <c r="A184" s="378" t="s">
        <v>24</v>
      </c>
      <c r="B184" s="111"/>
      <c r="C184" s="89">
        <f t="shared" ref="C184:H184" si="173">SUM(C181:C183)</f>
        <v>0</v>
      </c>
      <c r="D184" s="89">
        <f t="shared" si="173"/>
        <v>0</v>
      </c>
      <c r="E184" s="89">
        <f t="shared" si="173"/>
        <v>0</v>
      </c>
      <c r="F184" s="89">
        <f t="shared" si="173"/>
        <v>0</v>
      </c>
      <c r="G184" s="89">
        <f t="shared" si="173"/>
        <v>0</v>
      </c>
      <c r="H184" s="89">
        <f t="shared" si="173"/>
        <v>0</v>
      </c>
      <c r="I184" s="616">
        <f>SUM(I181:I183)</f>
        <v>0</v>
      </c>
      <c r="J184" s="89">
        <f>SUM(J181:J183)</f>
        <v>0</v>
      </c>
      <c r="K184" s="89">
        <f>SUM(K181:K183)</f>
        <v>0</v>
      </c>
      <c r="L184" s="74">
        <f>SUM(C184:K184)</f>
        <v>0</v>
      </c>
      <c r="M184" s="109"/>
      <c r="N184" s="92"/>
      <c r="O184" s="92"/>
      <c r="P184" s="92"/>
      <c r="Q184" s="92"/>
      <c r="R184" s="92"/>
      <c r="S184" s="92"/>
      <c r="T184" s="92"/>
      <c r="U184" s="92"/>
      <c r="V184" s="92"/>
      <c r="W184" s="109"/>
      <c r="X184" s="92"/>
      <c r="Y184" s="92"/>
      <c r="Z184" s="92"/>
      <c r="AA184" s="92"/>
      <c r="AB184" s="92"/>
      <c r="AC184" s="92"/>
      <c r="AD184" s="92"/>
      <c r="AE184" s="92"/>
      <c r="AF184" s="92"/>
      <c r="AG184" s="109"/>
      <c r="AH184" s="92"/>
      <c r="AI184" s="92"/>
      <c r="AJ184" s="92"/>
      <c r="AK184" s="92"/>
      <c r="AL184" s="92"/>
      <c r="AM184" s="92"/>
      <c r="AN184" s="92"/>
      <c r="AO184" s="92"/>
      <c r="AP184" s="92"/>
      <c r="AQ184" s="109"/>
      <c r="AR184" s="109"/>
      <c r="AS184" s="109"/>
      <c r="AT184" s="92"/>
      <c r="AU184" s="92"/>
      <c r="AV184" s="92"/>
      <c r="AW184" s="92"/>
      <c r="AX184" s="92"/>
      <c r="AY184" s="92"/>
    </row>
    <row r="185" spans="1:55" s="53" customFormat="1" x14ac:dyDescent="0.2">
      <c r="B185" s="54"/>
      <c r="C185" s="92"/>
      <c r="D185" s="92"/>
      <c r="E185" s="109"/>
      <c r="F185" s="92"/>
      <c r="G185" s="92"/>
      <c r="H185" s="92"/>
      <c r="I185" s="575"/>
      <c r="J185" s="92"/>
      <c r="K185" s="92"/>
      <c r="L185" s="92"/>
      <c r="M185" s="92">
        <f>SUM(L153,L159,L166,L172,L178,L184)</f>
        <v>0</v>
      </c>
      <c r="O185" s="92"/>
      <c r="P185" s="92"/>
      <c r="Q185" s="109"/>
      <c r="R185" s="92"/>
      <c r="S185" s="92"/>
      <c r="T185" s="92"/>
      <c r="U185" s="92"/>
      <c r="V185" s="92"/>
      <c r="W185" s="92"/>
      <c r="X185" s="92"/>
      <c r="Y185" s="92"/>
      <c r="Z185" s="92"/>
      <c r="AA185" s="109"/>
      <c r="AB185" s="109"/>
      <c r="AC185" s="92"/>
      <c r="AD185" s="92"/>
      <c r="AE185" s="92"/>
      <c r="AF185" s="92"/>
      <c r="AG185" s="92"/>
      <c r="AH185" s="92"/>
      <c r="AI185" s="92"/>
      <c r="AJ185" s="92"/>
      <c r="AK185" s="92"/>
      <c r="AL185" s="109"/>
      <c r="AM185" s="92"/>
      <c r="AN185" s="92"/>
      <c r="AO185" s="92"/>
      <c r="AP185" s="92"/>
      <c r="AQ185" s="92"/>
      <c r="AR185" s="92"/>
      <c r="AS185" s="92"/>
      <c r="AT185" s="92"/>
      <c r="AU185" s="92"/>
      <c r="AV185" s="92"/>
      <c r="AW185" s="109"/>
      <c r="AX185" s="92"/>
      <c r="AY185" s="92"/>
      <c r="AZ185" s="92"/>
      <c r="BA185" s="92"/>
      <c r="BB185" s="92"/>
      <c r="BC185" s="92"/>
    </row>
    <row r="186" spans="1:55" s="53" customFormat="1" x14ac:dyDescent="0.2">
      <c r="B186" s="54"/>
      <c r="C186" s="92"/>
      <c r="D186" s="92"/>
      <c r="E186" s="109"/>
      <c r="F186" s="92"/>
      <c r="G186" s="92"/>
      <c r="H186" s="92"/>
      <c r="I186" s="575"/>
      <c r="J186" s="92"/>
      <c r="K186" s="92"/>
      <c r="L186" s="92"/>
      <c r="M186" s="92"/>
      <c r="N186" s="92"/>
      <c r="O186" s="109"/>
      <c r="P186" s="92"/>
      <c r="Q186" s="92"/>
      <c r="R186" s="92"/>
      <c r="S186" s="92"/>
      <c r="T186" s="92"/>
      <c r="U186" s="92"/>
      <c r="V186" s="92"/>
      <c r="W186" s="92"/>
      <c r="X186" s="92"/>
      <c r="Y186" s="109"/>
      <c r="Z186" s="109"/>
      <c r="AA186" s="92"/>
      <c r="AB186" s="92"/>
      <c r="AC186" s="92"/>
      <c r="AD186" s="92"/>
      <c r="AE186" s="92"/>
      <c r="AF186" s="92"/>
      <c r="AG186" s="92"/>
      <c r="AH186" s="92"/>
      <c r="AI186" s="92"/>
      <c r="AJ186" s="109"/>
      <c r="AK186" s="92"/>
      <c r="AL186" s="92"/>
      <c r="AM186" s="92"/>
      <c r="AN186" s="92"/>
      <c r="AO186" s="92"/>
      <c r="AP186" s="92"/>
      <c r="AQ186" s="92"/>
      <c r="AR186" s="92"/>
      <c r="AS186" s="92"/>
      <c r="AT186" s="92"/>
      <c r="AU186" s="109"/>
      <c r="AV186" s="92"/>
      <c r="AW186" s="92"/>
      <c r="AX186" s="92"/>
      <c r="AY186" s="92"/>
      <c r="AZ186" s="92"/>
      <c r="BA186" s="92"/>
    </row>
    <row r="187" spans="1:55" s="53" customFormat="1" ht="15.75" x14ac:dyDescent="0.25">
      <c r="A187" s="49" t="s">
        <v>180</v>
      </c>
      <c r="B187" s="49"/>
      <c r="C187" s="49"/>
      <c r="D187" s="49"/>
      <c r="E187" s="49"/>
      <c r="F187" s="49"/>
      <c r="G187" s="49"/>
      <c r="H187" s="49"/>
      <c r="I187" s="608"/>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92"/>
      <c r="AN187" s="92"/>
      <c r="AO187" s="92"/>
      <c r="AP187" s="92"/>
      <c r="AQ187" s="92"/>
      <c r="AR187" s="92"/>
      <c r="AS187" s="92"/>
      <c r="AT187" s="92"/>
      <c r="AU187" s="109"/>
      <c r="AV187" s="92"/>
      <c r="AW187" s="92"/>
      <c r="AX187" s="92"/>
      <c r="AY187" s="92"/>
      <c r="AZ187" s="92"/>
      <c r="BA187" s="92"/>
    </row>
    <row r="188" spans="1:55" s="53" customFormat="1" x14ac:dyDescent="0.2">
      <c r="A188" s="272" t="str">
        <f>A137</f>
        <v>MOH</v>
      </c>
      <c r="B188" s="82" t="s">
        <v>12</v>
      </c>
      <c r="I188" s="619"/>
      <c r="M188" s="92"/>
      <c r="N188" s="272">
        <f>A24</f>
        <v>0</v>
      </c>
      <c r="O188" s="82" t="s">
        <v>12</v>
      </c>
      <c r="Z188" s="109"/>
      <c r="AA188" s="272">
        <f>$A$42</f>
        <v>0</v>
      </c>
      <c r="AB188" s="82" t="s">
        <v>12</v>
      </c>
      <c r="AM188" s="92"/>
      <c r="AN188" s="92"/>
      <c r="AO188" s="92"/>
      <c r="AP188" s="92"/>
      <c r="AQ188" s="92"/>
      <c r="AR188" s="92"/>
      <c r="AS188" s="92"/>
      <c r="AT188" s="92"/>
      <c r="AU188" s="109"/>
      <c r="AV188" s="92"/>
      <c r="AW188" s="92"/>
      <c r="AX188" s="92"/>
      <c r="AY188" s="92"/>
      <c r="AZ188" s="92"/>
      <c r="BA188" s="92"/>
    </row>
    <row r="189" spans="1:55" s="53" customFormat="1" ht="39.75" customHeight="1" x14ac:dyDescent="0.2">
      <c r="C189" s="92" t="str">
        <f>$C$6</f>
        <v>Pills</v>
      </c>
      <c r="D189" s="92" t="str">
        <f>$D$6</f>
        <v>Injectables</v>
      </c>
      <c r="E189" s="576" t="str">
        <f>$E$6</f>
        <v>Condoms (male)</v>
      </c>
      <c r="F189" s="576" t="str">
        <f>$F$6</f>
        <v>Condoms (female)</v>
      </c>
      <c r="G189" s="92" t="str">
        <f>$G$6</f>
        <v>Implants</v>
      </c>
      <c r="H189" s="92" t="str">
        <f>$H$6</f>
        <v>IUD</v>
      </c>
      <c r="I189" s="575" t="str">
        <f>$I$6</f>
        <v>Emergency Contraceptives</v>
      </c>
      <c r="J189" s="92">
        <f>$J$6</f>
        <v>0</v>
      </c>
      <c r="K189" s="92">
        <f>$K$6</f>
        <v>0</v>
      </c>
      <c r="L189" s="92" t="str">
        <f>$L$6</f>
        <v>Total</v>
      </c>
      <c r="M189" s="92"/>
      <c r="N189" s="92"/>
      <c r="P189" s="92" t="str">
        <f>$C$6</f>
        <v>Pills</v>
      </c>
      <c r="Q189" s="92" t="str">
        <f>$D$6</f>
        <v>Injectables</v>
      </c>
      <c r="R189" s="92" t="str">
        <f>$E$6</f>
        <v>Condoms (male)</v>
      </c>
      <c r="S189" s="92" t="str">
        <f>$F$6</f>
        <v>Condoms (female)</v>
      </c>
      <c r="T189" s="92" t="str">
        <f>$G$6</f>
        <v>Implants</v>
      </c>
      <c r="U189" s="92" t="str">
        <f>$H$6</f>
        <v>IUD</v>
      </c>
      <c r="V189" s="575" t="str">
        <f>$I$6</f>
        <v>Emergency Contraceptives</v>
      </c>
      <c r="W189" s="92">
        <f>$J$6</f>
        <v>0</v>
      </c>
      <c r="X189" s="92">
        <f>$K$6</f>
        <v>0</v>
      </c>
      <c r="Y189" s="92" t="str">
        <f>$L$6</f>
        <v>Total</v>
      </c>
      <c r="Z189" s="109"/>
      <c r="AA189" s="92"/>
      <c r="AC189" s="92" t="str">
        <f>$C$6</f>
        <v>Pills</v>
      </c>
      <c r="AD189" s="92" t="str">
        <f>$D$6</f>
        <v>Injectables</v>
      </c>
      <c r="AE189" s="575" t="str">
        <f>$E$6</f>
        <v>Condoms (male)</v>
      </c>
      <c r="AF189" s="575" t="str">
        <f>$F$6</f>
        <v>Condoms (female)</v>
      </c>
      <c r="AG189" s="92" t="str">
        <f>$G$6</f>
        <v>Implants</v>
      </c>
      <c r="AH189" s="92" t="str">
        <f>$H$6</f>
        <v>IUD</v>
      </c>
      <c r="AI189" s="575" t="str">
        <f>$I$6</f>
        <v>Emergency Contraceptives</v>
      </c>
      <c r="AJ189" s="92">
        <f>$J$6</f>
        <v>0</v>
      </c>
      <c r="AK189" s="92">
        <f>$K$6</f>
        <v>0</v>
      </c>
      <c r="AL189" s="92" t="str">
        <f>$L$6</f>
        <v>Total</v>
      </c>
      <c r="AM189" s="92"/>
      <c r="AN189" s="92"/>
      <c r="AO189" s="92"/>
      <c r="AP189" s="92"/>
      <c r="AQ189" s="92"/>
      <c r="AR189" s="92"/>
      <c r="AS189" s="92"/>
      <c r="AT189" s="92"/>
      <c r="AU189" s="109"/>
      <c r="AV189" s="92"/>
      <c r="AW189" s="92"/>
      <c r="AX189" s="92"/>
      <c r="AY189" s="92"/>
      <c r="AZ189" s="92"/>
      <c r="BA189" s="92"/>
    </row>
    <row r="190" spans="1:55" s="53" customFormat="1" x14ac:dyDescent="0.2">
      <c r="B190" s="567">
        <f>$C$5</f>
        <v>0</v>
      </c>
      <c r="C190" s="92">
        <f t="shared" ref="C190:K190" si="174">C82</f>
        <v>0</v>
      </c>
      <c r="D190" s="92">
        <f t="shared" si="174"/>
        <v>0</v>
      </c>
      <c r="E190" s="92">
        <f t="shared" si="174"/>
        <v>0</v>
      </c>
      <c r="F190" s="92">
        <f t="shared" si="174"/>
        <v>0</v>
      </c>
      <c r="G190" s="92">
        <f t="shared" si="174"/>
        <v>0</v>
      </c>
      <c r="H190" s="92">
        <f t="shared" si="174"/>
        <v>0</v>
      </c>
      <c r="I190" s="575">
        <f t="shared" si="174"/>
        <v>0</v>
      </c>
      <c r="J190" s="92">
        <f t="shared" si="174"/>
        <v>0</v>
      </c>
      <c r="K190" s="92">
        <f t="shared" si="174"/>
        <v>0</v>
      </c>
      <c r="L190" s="92">
        <f>SUM(C190:K190)</f>
        <v>0</v>
      </c>
      <c r="M190" s="92"/>
      <c r="N190" s="92"/>
      <c r="O190" s="567">
        <f>$C$5</f>
        <v>0</v>
      </c>
      <c r="P190" s="92">
        <f t="shared" ref="P190:X190" si="175">C100</f>
        <v>0</v>
      </c>
      <c r="Q190" s="92">
        <f t="shared" si="175"/>
        <v>0</v>
      </c>
      <c r="R190" s="92">
        <f t="shared" si="175"/>
        <v>0</v>
      </c>
      <c r="S190" s="92">
        <f t="shared" si="175"/>
        <v>0</v>
      </c>
      <c r="T190" s="92">
        <f t="shared" si="175"/>
        <v>0</v>
      </c>
      <c r="U190" s="92">
        <f t="shared" si="175"/>
        <v>0</v>
      </c>
      <c r="V190" s="575">
        <f t="shared" si="175"/>
        <v>0</v>
      </c>
      <c r="W190" s="92">
        <f t="shared" si="175"/>
        <v>0</v>
      </c>
      <c r="X190" s="92">
        <f t="shared" si="175"/>
        <v>0</v>
      </c>
      <c r="Y190" s="92">
        <f>SUM(P190:X190)</f>
        <v>0</v>
      </c>
      <c r="Z190" s="109"/>
      <c r="AA190" s="92"/>
      <c r="AB190" s="567">
        <f>$C$5</f>
        <v>0</v>
      </c>
      <c r="AC190" s="92">
        <f>C118</f>
        <v>0</v>
      </c>
      <c r="AD190" s="92">
        <f t="shared" ref="AD190:AK190" si="176">D118</f>
        <v>0</v>
      </c>
      <c r="AE190" s="575">
        <f t="shared" si="176"/>
        <v>0</v>
      </c>
      <c r="AF190" s="575">
        <f t="shared" si="176"/>
        <v>0</v>
      </c>
      <c r="AG190" s="92">
        <f t="shared" si="176"/>
        <v>0</v>
      </c>
      <c r="AH190" s="92">
        <f t="shared" si="176"/>
        <v>0</v>
      </c>
      <c r="AI190" s="575">
        <f t="shared" si="176"/>
        <v>0</v>
      </c>
      <c r="AJ190" s="92">
        <f t="shared" si="176"/>
        <v>0</v>
      </c>
      <c r="AK190" s="92">
        <f t="shared" si="176"/>
        <v>0</v>
      </c>
      <c r="AL190" s="92">
        <f>SUM(AC190:AK190)</f>
        <v>0</v>
      </c>
      <c r="AM190" s="92"/>
      <c r="AN190" s="92"/>
      <c r="AO190" s="92"/>
      <c r="AP190" s="92"/>
      <c r="AQ190" s="92"/>
      <c r="AR190" s="92"/>
      <c r="AS190" s="92"/>
      <c r="AT190" s="92"/>
      <c r="AU190" s="109"/>
      <c r="AV190" s="92"/>
      <c r="AW190" s="92"/>
      <c r="AX190" s="92"/>
      <c r="AY190" s="92"/>
      <c r="AZ190" s="92"/>
      <c r="BA190" s="92"/>
    </row>
    <row r="191" spans="1:55" s="53" customFormat="1" x14ac:dyDescent="0.2">
      <c r="B191" s="567">
        <f>$M$5</f>
        <v>1</v>
      </c>
      <c r="C191" s="92">
        <f t="shared" ref="C191:K191" si="177">M82</f>
        <v>0</v>
      </c>
      <c r="D191" s="92">
        <f t="shared" si="177"/>
        <v>0</v>
      </c>
      <c r="E191" s="92">
        <f t="shared" si="177"/>
        <v>0</v>
      </c>
      <c r="F191" s="92">
        <f t="shared" si="177"/>
        <v>0</v>
      </c>
      <c r="G191" s="92">
        <f t="shared" si="177"/>
        <v>0</v>
      </c>
      <c r="H191" s="92">
        <f t="shared" si="177"/>
        <v>0</v>
      </c>
      <c r="I191" s="575">
        <f t="shared" si="177"/>
        <v>0</v>
      </c>
      <c r="J191" s="92">
        <f t="shared" si="177"/>
        <v>0</v>
      </c>
      <c r="K191" s="92">
        <f t="shared" si="177"/>
        <v>0</v>
      </c>
      <c r="L191" s="92">
        <f>SUM(C191:K191)</f>
        <v>0</v>
      </c>
      <c r="M191" s="92"/>
      <c r="N191" s="92"/>
      <c r="O191" s="567">
        <f>$M$5</f>
        <v>1</v>
      </c>
      <c r="P191" s="92">
        <f t="shared" ref="P191:X191" si="178">M100</f>
        <v>0</v>
      </c>
      <c r="Q191" s="92">
        <f t="shared" si="178"/>
        <v>0</v>
      </c>
      <c r="R191" s="92">
        <f t="shared" si="178"/>
        <v>0</v>
      </c>
      <c r="S191" s="92">
        <f t="shared" si="178"/>
        <v>0</v>
      </c>
      <c r="T191" s="92">
        <f t="shared" si="178"/>
        <v>0</v>
      </c>
      <c r="U191" s="92">
        <f t="shared" si="178"/>
        <v>0</v>
      </c>
      <c r="V191" s="575">
        <f t="shared" si="178"/>
        <v>0</v>
      </c>
      <c r="W191" s="92">
        <f t="shared" si="178"/>
        <v>0</v>
      </c>
      <c r="X191" s="92">
        <f t="shared" si="178"/>
        <v>0</v>
      </c>
      <c r="Y191" s="92">
        <f>SUM(P191:X191)</f>
        <v>0</v>
      </c>
      <c r="Z191" s="109"/>
      <c r="AA191" s="92"/>
      <c r="AB191" s="567">
        <f>$M$5</f>
        <v>1</v>
      </c>
      <c r="AC191" s="92">
        <f>M118</f>
        <v>0</v>
      </c>
      <c r="AD191" s="92">
        <f t="shared" ref="AD191:AK191" si="179">N118</f>
        <v>0</v>
      </c>
      <c r="AE191" s="575">
        <f t="shared" si="179"/>
        <v>0</v>
      </c>
      <c r="AF191" s="575">
        <f t="shared" si="179"/>
        <v>0</v>
      </c>
      <c r="AG191" s="92">
        <f t="shared" si="179"/>
        <v>0</v>
      </c>
      <c r="AH191" s="92">
        <f t="shared" si="179"/>
        <v>0</v>
      </c>
      <c r="AI191" s="575">
        <f t="shared" si="179"/>
        <v>0</v>
      </c>
      <c r="AJ191" s="92">
        <f t="shared" si="179"/>
        <v>0</v>
      </c>
      <c r="AK191" s="92">
        <f t="shared" si="179"/>
        <v>0</v>
      </c>
      <c r="AL191" s="92">
        <f>SUM(AC191:AK191)</f>
        <v>0</v>
      </c>
      <c r="AM191" s="92"/>
      <c r="AN191" s="92"/>
      <c r="AO191" s="92"/>
      <c r="AP191" s="92"/>
      <c r="AQ191" s="92"/>
      <c r="AR191" s="92"/>
      <c r="AS191" s="92"/>
      <c r="AT191" s="92"/>
      <c r="AU191" s="109"/>
      <c r="AV191" s="92"/>
      <c r="AW191" s="92"/>
      <c r="AX191" s="92"/>
      <c r="AY191" s="92"/>
      <c r="AZ191" s="92"/>
      <c r="BA191" s="92"/>
    </row>
    <row r="192" spans="1:55" s="53" customFormat="1" x14ac:dyDescent="0.2">
      <c r="B192" s="54">
        <f>$W$5</f>
        <v>2</v>
      </c>
      <c r="C192" s="92">
        <f t="shared" ref="C192:K192" si="180">W82</f>
        <v>0</v>
      </c>
      <c r="D192" s="92">
        <f t="shared" si="180"/>
        <v>0</v>
      </c>
      <c r="E192" s="92">
        <f t="shared" si="180"/>
        <v>0</v>
      </c>
      <c r="F192" s="92">
        <f t="shared" si="180"/>
        <v>0</v>
      </c>
      <c r="G192" s="92">
        <f t="shared" si="180"/>
        <v>0</v>
      </c>
      <c r="H192" s="92">
        <f t="shared" si="180"/>
        <v>0</v>
      </c>
      <c r="I192" s="575">
        <f t="shared" si="180"/>
        <v>0</v>
      </c>
      <c r="J192" s="92">
        <f t="shared" si="180"/>
        <v>0</v>
      </c>
      <c r="K192" s="92">
        <f t="shared" si="180"/>
        <v>0</v>
      </c>
      <c r="L192" s="92">
        <f>SUM(C192:K192)</f>
        <v>0</v>
      </c>
      <c r="M192" s="92"/>
      <c r="N192" s="92"/>
      <c r="O192" s="54">
        <f>$W$5</f>
        <v>2</v>
      </c>
      <c r="P192" s="92">
        <f t="shared" ref="P192:X192" si="181">W100</f>
        <v>0</v>
      </c>
      <c r="Q192" s="92">
        <f t="shared" si="181"/>
        <v>0</v>
      </c>
      <c r="R192" s="92">
        <f t="shared" si="181"/>
        <v>0</v>
      </c>
      <c r="S192" s="92">
        <f t="shared" si="181"/>
        <v>0</v>
      </c>
      <c r="T192" s="92">
        <f t="shared" si="181"/>
        <v>0</v>
      </c>
      <c r="U192" s="92">
        <f t="shared" si="181"/>
        <v>0</v>
      </c>
      <c r="V192" s="575">
        <f t="shared" si="181"/>
        <v>0</v>
      </c>
      <c r="W192" s="92">
        <f t="shared" si="181"/>
        <v>0</v>
      </c>
      <c r="X192" s="92">
        <f t="shared" si="181"/>
        <v>0</v>
      </c>
      <c r="Y192" s="92">
        <f>SUM(P192:X192)</f>
        <v>0</v>
      </c>
      <c r="Z192" s="109"/>
      <c r="AA192" s="92"/>
      <c r="AB192" s="54">
        <f>$W$5</f>
        <v>2</v>
      </c>
      <c r="AC192" s="92">
        <f>W118</f>
        <v>0</v>
      </c>
      <c r="AD192" s="92">
        <f t="shared" ref="AD192:AK192" si="182">X118</f>
        <v>0</v>
      </c>
      <c r="AE192" s="575">
        <f t="shared" si="182"/>
        <v>0</v>
      </c>
      <c r="AF192" s="575">
        <f t="shared" si="182"/>
        <v>0</v>
      </c>
      <c r="AG192" s="92">
        <f t="shared" si="182"/>
        <v>0</v>
      </c>
      <c r="AH192" s="92">
        <f t="shared" si="182"/>
        <v>0</v>
      </c>
      <c r="AI192" s="575">
        <f t="shared" si="182"/>
        <v>0</v>
      </c>
      <c r="AJ192" s="92">
        <f t="shared" si="182"/>
        <v>0</v>
      </c>
      <c r="AK192" s="92">
        <f t="shared" si="182"/>
        <v>0</v>
      </c>
      <c r="AL192" s="92">
        <f>SUM(AC192:AK192)</f>
        <v>0</v>
      </c>
      <c r="AM192" s="92"/>
      <c r="AN192" s="92"/>
      <c r="AO192" s="92"/>
      <c r="AP192" s="92"/>
      <c r="AQ192" s="92"/>
      <c r="AR192" s="92"/>
      <c r="AS192" s="92"/>
      <c r="AT192" s="92"/>
      <c r="AU192" s="109"/>
      <c r="AV192" s="92"/>
      <c r="AW192" s="92"/>
      <c r="AX192" s="92"/>
      <c r="AY192" s="92"/>
      <c r="AZ192" s="92"/>
      <c r="BA192" s="92"/>
    </row>
    <row r="193" spans="1:53" s="53" customFormat="1" x14ac:dyDescent="0.2">
      <c r="B193" s="54">
        <f>$AG$5</f>
        <v>3</v>
      </c>
      <c r="C193" s="92">
        <f t="shared" ref="C193:K193" si="183">AG82</f>
        <v>0</v>
      </c>
      <c r="D193" s="92">
        <f t="shared" si="183"/>
        <v>0</v>
      </c>
      <c r="E193" s="92">
        <f t="shared" si="183"/>
        <v>0</v>
      </c>
      <c r="F193" s="92">
        <f t="shared" si="183"/>
        <v>0</v>
      </c>
      <c r="G193" s="92">
        <f t="shared" si="183"/>
        <v>0</v>
      </c>
      <c r="H193" s="92">
        <f t="shared" si="183"/>
        <v>0</v>
      </c>
      <c r="I193" s="575">
        <f t="shared" si="183"/>
        <v>0</v>
      </c>
      <c r="J193" s="92">
        <f t="shared" si="183"/>
        <v>0</v>
      </c>
      <c r="K193" s="92">
        <f t="shared" si="183"/>
        <v>0</v>
      </c>
      <c r="L193" s="92">
        <f>SUM(C193:K193)</f>
        <v>0</v>
      </c>
      <c r="M193" s="92"/>
      <c r="N193" s="92"/>
      <c r="O193" s="54">
        <f>$AG$5</f>
        <v>3</v>
      </c>
      <c r="P193" s="92">
        <f t="shared" ref="P193:X193" si="184">AG100</f>
        <v>0</v>
      </c>
      <c r="Q193" s="92">
        <f t="shared" si="184"/>
        <v>0</v>
      </c>
      <c r="R193" s="92">
        <f t="shared" si="184"/>
        <v>0</v>
      </c>
      <c r="S193" s="92">
        <f t="shared" si="184"/>
        <v>0</v>
      </c>
      <c r="T193" s="92">
        <f t="shared" si="184"/>
        <v>0</v>
      </c>
      <c r="U193" s="92">
        <f t="shared" si="184"/>
        <v>0</v>
      </c>
      <c r="V193" s="575">
        <f t="shared" si="184"/>
        <v>0</v>
      </c>
      <c r="W193" s="92">
        <f t="shared" si="184"/>
        <v>0</v>
      </c>
      <c r="X193" s="92">
        <f t="shared" si="184"/>
        <v>0</v>
      </c>
      <c r="Y193" s="92">
        <f>SUM(P193:X193)</f>
        <v>0</v>
      </c>
      <c r="Z193" s="109"/>
      <c r="AA193" s="92"/>
      <c r="AB193" s="54">
        <f>$AG$5</f>
        <v>3</v>
      </c>
      <c r="AC193" s="92">
        <f>AG118</f>
        <v>0</v>
      </c>
      <c r="AD193" s="92">
        <f t="shared" ref="AD193:AK193" si="185">AH118</f>
        <v>0</v>
      </c>
      <c r="AE193" s="575">
        <f t="shared" si="185"/>
        <v>0</v>
      </c>
      <c r="AF193" s="575">
        <f t="shared" si="185"/>
        <v>0</v>
      </c>
      <c r="AG193" s="92">
        <f t="shared" si="185"/>
        <v>0</v>
      </c>
      <c r="AH193" s="92">
        <f t="shared" si="185"/>
        <v>0</v>
      </c>
      <c r="AI193" s="575">
        <f t="shared" si="185"/>
        <v>0</v>
      </c>
      <c r="AJ193" s="92">
        <f t="shared" si="185"/>
        <v>0</v>
      </c>
      <c r="AK193" s="92">
        <f t="shared" si="185"/>
        <v>0</v>
      </c>
      <c r="AL193" s="92">
        <f>SUM(AC193:AK193)</f>
        <v>0</v>
      </c>
      <c r="AM193" s="92"/>
      <c r="AN193" s="92"/>
      <c r="AO193" s="92"/>
      <c r="AP193" s="92"/>
      <c r="AQ193" s="92"/>
      <c r="AR193" s="92"/>
      <c r="AS193" s="92"/>
      <c r="AT193" s="92"/>
      <c r="AU193" s="109"/>
      <c r="AV193" s="92"/>
      <c r="AW193" s="92"/>
      <c r="AX193" s="92"/>
      <c r="AY193" s="92"/>
      <c r="AZ193" s="92"/>
      <c r="BA193" s="92"/>
    </row>
    <row r="194" spans="1:53" s="53" customFormat="1" x14ac:dyDescent="0.2">
      <c r="B194" s="568">
        <f>$AQ$5</f>
        <v>4</v>
      </c>
      <c r="C194" s="92">
        <f t="shared" ref="C194:K194" si="186">AQ82</f>
        <v>0</v>
      </c>
      <c r="D194" s="92">
        <f t="shared" si="186"/>
        <v>0</v>
      </c>
      <c r="E194" s="92">
        <f t="shared" si="186"/>
        <v>0</v>
      </c>
      <c r="F194" s="92">
        <f t="shared" si="186"/>
        <v>0</v>
      </c>
      <c r="G194" s="92">
        <f t="shared" si="186"/>
        <v>0</v>
      </c>
      <c r="H194" s="92">
        <f t="shared" si="186"/>
        <v>0</v>
      </c>
      <c r="I194" s="575">
        <f t="shared" si="186"/>
        <v>0</v>
      </c>
      <c r="J194" s="92">
        <f t="shared" si="186"/>
        <v>0</v>
      </c>
      <c r="K194" s="92">
        <f t="shared" si="186"/>
        <v>0</v>
      </c>
      <c r="L194" s="92">
        <f>SUM(C194:K194)</f>
        <v>0</v>
      </c>
      <c r="M194" s="92"/>
      <c r="N194" s="92"/>
      <c r="O194" s="568">
        <f>$AQ$5</f>
        <v>4</v>
      </c>
      <c r="P194" s="92">
        <f t="shared" ref="P194:X194" si="187">AQ100</f>
        <v>0</v>
      </c>
      <c r="Q194" s="92">
        <f t="shared" si="187"/>
        <v>0</v>
      </c>
      <c r="R194" s="92">
        <f t="shared" si="187"/>
        <v>0</v>
      </c>
      <c r="S194" s="92">
        <f t="shared" si="187"/>
        <v>0</v>
      </c>
      <c r="T194" s="92">
        <f t="shared" si="187"/>
        <v>0</v>
      </c>
      <c r="U194" s="92">
        <f t="shared" si="187"/>
        <v>0</v>
      </c>
      <c r="V194" s="575">
        <f t="shared" si="187"/>
        <v>0</v>
      </c>
      <c r="W194" s="92">
        <f t="shared" si="187"/>
        <v>0</v>
      </c>
      <c r="X194" s="92">
        <f t="shared" si="187"/>
        <v>0</v>
      </c>
      <c r="Y194" s="92">
        <f>SUM(P194:X194)</f>
        <v>0</v>
      </c>
      <c r="Z194" s="109"/>
      <c r="AA194" s="92"/>
      <c r="AB194" s="568">
        <f>$AQ$5</f>
        <v>4</v>
      </c>
      <c r="AC194" s="92">
        <f>AQ118</f>
        <v>0</v>
      </c>
      <c r="AD194" s="92">
        <f t="shared" ref="AD194:AK194" si="188">AR118</f>
        <v>0</v>
      </c>
      <c r="AE194" s="575">
        <f t="shared" si="188"/>
        <v>0</v>
      </c>
      <c r="AF194" s="575">
        <f t="shared" si="188"/>
        <v>0</v>
      </c>
      <c r="AG194" s="92">
        <f t="shared" si="188"/>
        <v>0</v>
      </c>
      <c r="AH194" s="92">
        <f t="shared" si="188"/>
        <v>0</v>
      </c>
      <c r="AI194" s="575">
        <f t="shared" si="188"/>
        <v>0</v>
      </c>
      <c r="AJ194" s="92">
        <f t="shared" si="188"/>
        <v>0</v>
      </c>
      <c r="AK194" s="92">
        <f t="shared" si="188"/>
        <v>0</v>
      </c>
      <c r="AL194" s="92">
        <f>SUM(AC194:AK194)</f>
        <v>0</v>
      </c>
      <c r="AM194" s="92"/>
      <c r="AN194" s="92"/>
      <c r="AO194" s="92"/>
      <c r="AP194" s="92"/>
      <c r="AQ194" s="92"/>
      <c r="AR194" s="92"/>
      <c r="AS194" s="92"/>
      <c r="AT194" s="92"/>
      <c r="AU194" s="109"/>
      <c r="AV194" s="92"/>
      <c r="AW194" s="92"/>
      <c r="AX194" s="92"/>
      <c r="AY194" s="92"/>
      <c r="AZ194" s="92"/>
      <c r="BA194" s="92"/>
    </row>
    <row r="195" spans="1:53" s="53" customFormat="1" x14ac:dyDescent="0.2">
      <c r="B195" s="54"/>
      <c r="C195" s="92"/>
      <c r="D195" s="92"/>
      <c r="E195" s="109"/>
      <c r="F195" s="92"/>
      <c r="G195" s="92"/>
      <c r="H195" s="92"/>
      <c r="I195" s="575"/>
      <c r="J195" s="92"/>
      <c r="K195" s="92"/>
      <c r="L195" s="92">
        <f>SUM(L190:L194)</f>
        <v>0</v>
      </c>
      <c r="M195" s="92"/>
      <c r="O195" s="54"/>
      <c r="P195" s="92"/>
      <c r="Q195" s="92"/>
      <c r="R195" s="109"/>
      <c r="S195" s="92"/>
      <c r="T195" s="92"/>
      <c r="U195" s="92"/>
      <c r="V195" s="575"/>
      <c r="W195" s="92"/>
      <c r="X195" s="92"/>
      <c r="Y195" s="92">
        <f>SUM(Y190:Y194)</f>
        <v>0</v>
      </c>
      <c r="Z195" s="109"/>
      <c r="AB195" s="54"/>
      <c r="AC195" s="92"/>
      <c r="AD195" s="92"/>
      <c r="AE195" s="622"/>
      <c r="AF195" s="575"/>
      <c r="AG195" s="92"/>
      <c r="AH195" s="92"/>
      <c r="AI195" s="575"/>
      <c r="AJ195" s="92"/>
      <c r="AK195" s="92"/>
      <c r="AL195" s="92">
        <f>SUM(AL190:AL194)</f>
        <v>0</v>
      </c>
      <c r="AM195" s="92"/>
      <c r="AN195" s="92"/>
      <c r="AO195" s="92"/>
      <c r="AP195" s="92"/>
      <c r="AQ195" s="92"/>
      <c r="AR195" s="92"/>
      <c r="AS195" s="92"/>
      <c r="AT195" s="92"/>
      <c r="AU195" s="109"/>
      <c r="AV195" s="92"/>
      <c r="AW195" s="92"/>
      <c r="AX195" s="92"/>
      <c r="AY195" s="92"/>
      <c r="AZ195" s="92"/>
      <c r="BA195" s="92"/>
    </row>
    <row r="196" spans="1:53" s="53" customFormat="1" x14ac:dyDescent="0.2">
      <c r="A196" s="108" t="str">
        <f>A6</f>
        <v>MOH</v>
      </c>
      <c r="B196" s="54" t="s">
        <v>13</v>
      </c>
      <c r="C196" s="92"/>
      <c r="D196" s="92"/>
      <c r="E196" s="109"/>
      <c r="F196" s="92"/>
      <c r="G196" s="92"/>
      <c r="H196" s="92"/>
      <c r="I196" s="575"/>
      <c r="J196" s="92"/>
      <c r="K196" s="92"/>
      <c r="L196" s="92"/>
      <c r="M196" s="92"/>
      <c r="N196" s="272">
        <f>A24</f>
        <v>0</v>
      </c>
      <c r="O196" s="82" t="s">
        <v>13</v>
      </c>
      <c r="V196" s="619"/>
      <c r="Z196" s="109"/>
      <c r="AA196" s="272">
        <f>$A$42</f>
        <v>0</v>
      </c>
      <c r="AB196" s="82" t="s">
        <v>13</v>
      </c>
      <c r="AE196" s="619"/>
      <c r="AF196" s="619"/>
      <c r="AI196" s="619"/>
      <c r="AM196" s="92"/>
      <c r="AN196" s="92"/>
      <c r="AO196" s="92"/>
      <c r="AP196" s="92"/>
      <c r="AQ196" s="92"/>
      <c r="AR196" s="92"/>
      <c r="AS196" s="92"/>
      <c r="AT196" s="92"/>
      <c r="AU196" s="109"/>
      <c r="AV196" s="92"/>
      <c r="AW196" s="92"/>
      <c r="AX196" s="92"/>
      <c r="AY196" s="92"/>
      <c r="AZ196" s="92"/>
      <c r="BA196" s="92"/>
    </row>
    <row r="197" spans="1:53" s="53" customFormat="1" ht="37.5" customHeight="1" x14ac:dyDescent="0.2">
      <c r="B197" s="54"/>
      <c r="C197" s="92" t="str">
        <f>$C$6</f>
        <v>Pills</v>
      </c>
      <c r="D197" s="92" t="str">
        <f>$D$6</f>
        <v>Injectables</v>
      </c>
      <c r="E197" s="576" t="str">
        <f>$E$6</f>
        <v>Condoms (male)</v>
      </c>
      <c r="F197" s="576" t="str">
        <f>$F$6</f>
        <v>Condoms (female)</v>
      </c>
      <c r="G197" s="92" t="str">
        <f>$G$6</f>
        <v>Implants</v>
      </c>
      <c r="H197" s="92" t="str">
        <f>$H$6</f>
        <v>IUD</v>
      </c>
      <c r="I197" s="575" t="str">
        <f>$I$6</f>
        <v>Emergency Contraceptives</v>
      </c>
      <c r="J197" s="92">
        <f>$J$6</f>
        <v>0</v>
      </c>
      <c r="K197" s="92">
        <f>$K$6</f>
        <v>0</v>
      </c>
      <c r="L197" s="92" t="str">
        <f>$L$6</f>
        <v>Total</v>
      </c>
      <c r="M197" s="92"/>
      <c r="P197" s="92" t="str">
        <f>$C$6</f>
        <v>Pills</v>
      </c>
      <c r="Q197" s="92" t="str">
        <f>$D$6</f>
        <v>Injectables</v>
      </c>
      <c r="R197" s="92" t="str">
        <f>$E$6</f>
        <v>Condoms (male)</v>
      </c>
      <c r="S197" s="92" t="str">
        <f>$F$6</f>
        <v>Condoms (female)</v>
      </c>
      <c r="T197" s="92" t="str">
        <f>$G$6</f>
        <v>Implants</v>
      </c>
      <c r="U197" s="92" t="str">
        <f>$H$6</f>
        <v>IUD</v>
      </c>
      <c r="V197" s="575" t="str">
        <f>$I$6</f>
        <v>Emergency Contraceptives</v>
      </c>
      <c r="W197" s="92">
        <f>$J$6</f>
        <v>0</v>
      </c>
      <c r="X197" s="92">
        <f>$K$6</f>
        <v>0</v>
      </c>
      <c r="Y197" s="92" t="str">
        <f>$L$6</f>
        <v>Total</v>
      </c>
      <c r="Z197" s="109"/>
      <c r="AA197" s="92"/>
      <c r="AC197" s="92" t="str">
        <f>$C$6</f>
        <v>Pills</v>
      </c>
      <c r="AD197" s="92" t="str">
        <f>$D$6</f>
        <v>Injectables</v>
      </c>
      <c r="AE197" s="575" t="str">
        <f>$E$6</f>
        <v>Condoms (male)</v>
      </c>
      <c r="AF197" s="575" t="str">
        <f>$F$6</f>
        <v>Condoms (female)</v>
      </c>
      <c r="AG197" s="92" t="str">
        <f>$G$6</f>
        <v>Implants</v>
      </c>
      <c r="AH197" s="92" t="str">
        <f>$H$6</f>
        <v>IUD</v>
      </c>
      <c r="AI197" s="575" t="str">
        <f>$I$6</f>
        <v>Emergency Contraceptives</v>
      </c>
      <c r="AJ197" s="92">
        <f>$J$6</f>
        <v>0</v>
      </c>
      <c r="AK197" s="92">
        <f>$K$6</f>
        <v>0</v>
      </c>
      <c r="AL197" s="92" t="str">
        <f>$L$6</f>
        <v>Total</v>
      </c>
      <c r="AM197" s="92"/>
      <c r="AN197" s="92"/>
      <c r="AO197" s="92"/>
      <c r="AP197" s="92"/>
      <c r="AQ197" s="92"/>
      <c r="AR197" s="92"/>
      <c r="AS197" s="92"/>
      <c r="AT197" s="92"/>
      <c r="AU197" s="109"/>
      <c r="AV197" s="92"/>
      <c r="AW197" s="92"/>
      <c r="AX197" s="92"/>
      <c r="AY197" s="92"/>
      <c r="AZ197" s="92"/>
      <c r="BA197" s="92"/>
    </row>
    <row r="198" spans="1:53" s="53" customFormat="1" x14ac:dyDescent="0.2">
      <c r="B198" s="567">
        <f>$C$5</f>
        <v>0</v>
      </c>
      <c r="C198" s="92">
        <f t="shared" ref="C198:K198" si="189">C83</f>
        <v>0</v>
      </c>
      <c r="D198" s="92">
        <f t="shared" si="189"/>
        <v>0</v>
      </c>
      <c r="E198" s="92">
        <f t="shared" si="189"/>
        <v>0</v>
      </c>
      <c r="F198" s="92">
        <f t="shared" si="189"/>
        <v>0</v>
      </c>
      <c r="G198" s="92">
        <f t="shared" si="189"/>
        <v>0</v>
      </c>
      <c r="H198" s="92">
        <f t="shared" si="189"/>
        <v>0</v>
      </c>
      <c r="I198" s="575">
        <f t="shared" si="189"/>
        <v>0</v>
      </c>
      <c r="J198" s="92">
        <f t="shared" si="189"/>
        <v>0</v>
      </c>
      <c r="K198" s="92">
        <f t="shared" si="189"/>
        <v>0</v>
      </c>
      <c r="L198" s="92">
        <f>SUM(C198:K198)</f>
        <v>0</v>
      </c>
      <c r="M198" s="92"/>
      <c r="N198" s="92"/>
      <c r="O198" s="567">
        <f>$C$5</f>
        <v>0</v>
      </c>
      <c r="P198" s="92">
        <f t="shared" ref="P198:X198" si="190">C101</f>
        <v>0</v>
      </c>
      <c r="Q198" s="92">
        <f t="shared" si="190"/>
        <v>0</v>
      </c>
      <c r="R198" s="92">
        <f t="shared" si="190"/>
        <v>0</v>
      </c>
      <c r="S198" s="92">
        <f t="shared" si="190"/>
        <v>0</v>
      </c>
      <c r="T198" s="92">
        <f t="shared" si="190"/>
        <v>0</v>
      </c>
      <c r="U198" s="92">
        <f t="shared" si="190"/>
        <v>0</v>
      </c>
      <c r="V198" s="575">
        <f t="shared" si="190"/>
        <v>0</v>
      </c>
      <c r="W198" s="92">
        <f t="shared" si="190"/>
        <v>0</v>
      </c>
      <c r="X198" s="92">
        <f t="shared" si="190"/>
        <v>0</v>
      </c>
      <c r="Y198" s="92">
        <f>SUM(P198:X198)</f>
        <v>0</v>
      </c>
      <c r="Z198" s="109"/>
      <c r="AA198" s="92"/>
      <c r="AB198" s="567">
        <f>$C$5</f>
        <v>0</v>
      </c>
      <c r="AC198" s="92">
        <f>C119</f>
        <v>0</v>
      </c>
      <c r="AD198" s="92">
        <f t="shared" ref="AD198:AK198" si="191">D119</f>
        <v>0</v>
      </c>
      <c r="AE198" s="575">
        <f t="shared" si="191"/>
        <v>0</v>
      </c>
      <c r="AF198" s="575">
        <f t="shared" si="191"/>
        <v>0</v>
      </c>
      <c r="AG198" s="92">
        <f t="shared" si="191"/>
        <v>0</v>
      </c>
      <c r="AH198" s="92">
        <f t="shared" si="191"/>
        <v>0</v>
      </c>
      <c r="AI198" s="575">
        <f t="shared" si="191"/>
        <v>0</v>
      </c>
      <c r="AJ198" s="92">
        <f t="shared" si="191"/>
        <v>0</v>
      </c>
      <c r="AK198" s="92">
        <f t="shared" si="191"/>
        <v>0</v>
      </c>
      <c r="AL198" s="92">
        <f>SUM(AC198:AK198)</f>
        <v>0</v>
      </c>
      <c r="AM198" s="92"/>
      <c r="AN198" s="92"/>
      <c r="AO198" s="92"/>
      <c r="AP198" s="92"/>
      <c r="AQ198" s="92"/>
      <c r="AR198" s="92"/>
      <c r="AS198" s="92"/>
      <c r="AT198" s="92"/>
      <c r="AU198" s="109"/>
      <c r="AV198" s="92"/>
      <c r="AW198" s="92"/>
      <c r="AX198" s="92"/>
      <c r="AY198" s="92"/>
      <c r="AZ198" s="92"/>
      <c r="BA198" s="92"/>
    </row>
    <row r="199" spans="1:53" s="53" customFormat="1" x14ac:dyDescent="0.2">
      <c r="B199" s="567">
        <f>$M$5</f>
        <v>1</v>
      </c>
      <c r="C199" s="92">
        <f t="shared" ref="C199:K199" si="192">M83</f>
        <v>0</v>
      </c>
      <c r="D199" s="92">
        <f t="shared" si="192"/>
        <v>0</v>
      </c>
      <c r="E199" s="92">
        <f t="shared" si="192"/>
        <v>0</v>
      </c>
      <c r="F199" s="92">
        <f t="shared" si="192"/>
        <v>0</v>
      </c>
      <c r="G199" s="92">
        <f t="shared" si="192"/>
        <v>0</v>
      </c>
      <c r="H199" s="92">
        <f t="shared" si="192"/>
        <v>0</v>
      </c>
      <c r="I199" s="575">
        <f t="shared" si="192"/>
        <v>0</v>
      </c>
      <c r="J199" s="92">
        <f t="shared" si="192"/>
        <v>0</v>
      </c>
      <c r="K199" s="92">
        <f t="shared" si="192"/>
        <v>0</v>
      </c>
      <c r="L199" s="92">
        <f>SUM(C199:K199)</f>
        <v>0</v>
      </c>
      <c r="M199" s="92"/>
      <c r="N199" s="92"/>
      <c r="O199" s="567">
        <f>$M$5</f>
        <v>1</v>
      </c>
      <c r="P199" s="92">
        <f t="shared" ref="P199:X199" si="193">M101</f>
        <v>0</v>
      </c>
      <c r="Q199" s="92">
        <f t="shared" si="193"/>
        <v>0</v>
      </c>
      <c r="R199" s="92">
        <f t="shared" si="193"/>
        <v>0</v>
      </c>
      <c r="S199" s="92">
        <f t="shared" si="193"/>
        <v>0</v>
      </c>
      <c r="T199" s="92">
        <f t="shared" si="193"/>
        <v>0</v>
      </c>
      <c r="U199" s="92">
        <f t="shared" si="193"/>
        <v>0</v>
      </c>
      <c r="V199" s="575">
        <f t="shared" si="193"/>
        <v>0</v>
      </c>
      <c r="W199" s="92">
        <f t="shared" si="193"/>
        <v>0</v>
      </c>
      <c r="X199" s="92">
        <f t="shared" si="193"/>
        <v>0</v>
      </c>
      <c r="Y199" s="92">
        <f>SUM(P199:X199)</f>
        <v>0</v>
      </c>
      <c r="Z199" s="109"/>
      <c r="AA199" s="92"/>
      <c r="AB199" s="567">
        <f>$M$5</f>
        <v>1</v>
      </c>
      <c r="AC199" s="92">
        <f>M119</f>
        <v>0</v>
      </c>
      <c r="AD199" s="92">
        <f t="shared" ref="AD199:AK199" si="194">N119</f>
        <v>0</v>
      </c>
      <c r="AE199" s="575">
        <f t="shared" si="194"/>
        <v>0</v>
      </c>
      <c r="AF199" s="575">
        <f t="shared" si="194"/>
        <v>0</v>
      </c>
      <c r="AG199" s="92">
        <f t="shared" si="194"/>
        <v>0</v>
      </c>
      <c r="AH199" s="92">
        <f t="shared" si="194"/>
        <v>0</v>
      </c>
      <c r="AI199" s="575">
        <f t="shared" si="194"/>
        <v>0</v>
      </c>
      <c r="AJ199" s="92">
        <f t="shared" si="194"/>
        <v>0</v>
      </c>
      <c r="AK199" s="92">
        <f t="shared" si="194"/>
        <v>0</v>
      </c>
      <c r="AL199" s="92">
        <f>SUM(AC199:AK199)</f>
        <v>0</v>
      </c>
      <c r="AM199" s="92"/>
      <c r="AN199" s="92"/>
      <c r="AO199" s="92"/>
      <c r="AP199" s="92"/>
      <c r="AQ199" s="92"/>
      <c r="AR199" s="92"/>
      <c r="AS199" s="92"/>
      <c r="AT199" s="92"/>
      <c r="AU199" s="109"/>
      <c r="AV199" s="92"/>
      <c r="AW199" s="92"/>
      <c r="AX199" s="92"/>
      <c r="AY199" s="92"/>
      <c r="AZ199" s="92"/>
      <c r="BA199" s="92"/>
    </row>
    <row r="200" spans="1:53" s="53" customFormat="1" x14ac:dyDescent="0.2">
      <c r="B200" s="54">
        <f>$W$5</f>
        <v>2</v>
      </c>
      <c r="C200" s="92">
        <f t="shared" ref="C200:K200" si="195">W83</f>
        <v>0</v>
      </c>
      <c r="D200" s="92">
        <f t="shared" si="195"/>
        <v>0</v>
      </c>
      <c r="E200" s="92">
        <f t="shared" si="195"/>
        <v>0</v>
      </c>
      <c r="F200" s="92">
        <f t="shared" si="195"/>
        <v>0</v>
      </c>
      <c r="G200" s="92">
        <f t="shared" si="195"/>
        <v>0</v>
      </c>
      <c r="H200" s="92">
        <f t="shared" si="195"/>
        <v>0</v>
      </c>
      <c r="I200" s="575">
        <f t="shared" si="195"/>
        <v>0</v>
      </c>
      <c r="J200" s="92">
        <f t="shared" si="195"/>
        <v>0</v>
      </c>
      <c r="K200" s="92">
        <f t="shared" si="195"/>
        <v>0</v>
      </c>
      <c r="L200" s="92">
        <f>SUM(C200:K200)</f>
        <v>0</v>
      </c>
      <c r="M200" s="92"/>
      <c r="N200" s="92"/>
      <c r="O200" s="54">
        <f>$W$5</f>
        <v>2</v>
      </c>
      <c r="P200" s="92">
        <f t="shared" ref="P200:X200" si="196">W101</f>
        <v>0</v>
      </c>
      <c r="Q200" s="92">
        <f t="shared" si="196"/>
        <v>0</v>
      </c>
      <c r="R200" s="92">
        <f t="shared" si="196"/>
        <v>0</v>
      </c>
      <c r="S200" s="92">
        <f t="shared" si="196"/>
        <v>0</v>
      </c>
      <c r="T200" s="92">
        <f t="shared" si="196"/>
        <v>0</v>
      </c>
      <c r="U200" s="92">
        <f t="shared" si="196"/>
        <v>0</v>
      </c>
      <c r="V200" s="575">
        <f t="shared" si="196"/>
        <v>0</v>
      </c>
      <c r="W200" s="92">
        <f t="shared" si="196"/>
        <v>0</v>
      </c>
      <c r="X200" s="92">
        <f t="shared" si="196"/>
        <v>0</v>
      </c>
      <c r="Y200" s="92">
        <f>SUM(P200:X200)</f>
        <v>0</v>
      </c>
      <c r="Z200" s="109"/>
      <c r="AA200" s="92"/>
      <c r="AB200" s="54">
        <f>$W$5</f>
        <v>2</v>
      </c>
      <c r="AC200" s="92">
        <f>W119</f>
        <v>0</v>
      </c>
      <c r="AD200" s="92">
        <f t="shared" ref="AD200:AK200" si="197">X119</f>
        <v>0</v>
      </c>
      <c r="AE200" s="575">
        <f t="shared" si="197"/>
        <v>0</v>
      </c>
      <c r="AF200" s="575">
        <f t="shared" si="197"/>
        <v>0</v>
      </c>
      <c r="AG200" s="92">
        <f t="shared" si="197"/>
        <v>0</v>
      </c>
      <c r="AH200" s="92">
        <f t="shared" si="197"/>
        <v>0</v>
      </c>
      <c r="AI200" s="575">
        <f t="shared" si="197"/>
        <v>0</v>
      </c>
      <c r="AJ200" s="92">
        <f t="shared" si="197"/>
        <v>0</v>
      </c>
      <c r="AK200" s="92">
        <f t="shared" si="197"/>
        <v>0</v>
      </c>
      <c r="AL200" s="92">
        <f>SUM(AC200:AK200)</f>
        <v>0</v>
      </c>
      <c r="AM200" s="92"/>
      <c r="AN200" s="92"/>
      <c r="AO200" s="92"/>
      <c r="AP200" s="92"/>
      <c r="AQ200" s="92"/>
      <c r="AR200" s="92"/>
      <c r="AS200" s="92"/>
      <c r="AT200" s="92"/>
      <c r="AU200" s="109"/>
      <c r="AV200" s="92"/>
      <c r="AW200" s="92"/>
      <c r="AX200" s="92"/>
      <c r="AY200" s="92"/>
      <c r="AZ200" s="92"/>
      <c r="BA200" s="92"/>
    </row>
    <row r="201" spans="1:53" s="53" customFormat="1" x14ac:dyDescent="0.2">
      <c r="B201" s="54">
        <f>$AG$5</f>
        <v>3</v>
      </c>
      <c r="C201" s="92">
        <f t="shared" ref="C201:K201" si="198">AG83</f>
        <v>0</v>
      </c>
      <c r="D201" s="92">
        <f t="shared" si="198"/>
        <v>0</v>
      </c>
      <c r="E201" s="92">
        <f t="shared" si="198"/>
        <v>0</v>
      </c>
      <c r="F201" s="92">
        <f t="shared" si="198"/>
        <v>0</v>
      </c>
      <c r="G201" s="92">
        <f t="shared" si="198"/>
        <v>0</v>
      </c>
      <c r="H201" s="92">
        <f t="shared" si="198"/>
        <v>0</v>
      </c>
      <c r="I201" s="575">
        <f t="shared" si="198"/>
        <v>0</v>
      </c>
      <c r="J201" s="92">
        <f t="shared" si="198"/>
        <v>0</v>
      </c>
      <c r="K201" s="92">
        <f t="shared" si="198"/>
        <v>0</v>
      </c>
      <c r="L201" s="92">
        <f>SUM(C201:K201)</f>
        <v>0</v>
      </c>
      <c r="M201" s="92"/>
      <c r="N201" s="92"/>
      <c r="O201" s="54">
        <f>$AG$5</f>
        <v>3</v>
      </c>
      <c r="P201" s="92">
        <f t="shared" ref="P201:X201" si="199">AG101</f>
        <v>0</v>
      </c>
      <c r="Q201" s="92">
        <f t="shared" si="199"/>
        <v>0</v>
      </c>
      <c r="R201" s="92">
        <f t="shared" si="199"/>
        <v>0</v>
      </c>
      <c r="S201" s="92">
        <f t="shared" si="199"/>
        <v>0</v>
      </c>
      <c r="T201" s="92">
        <f t="shared" si="199"/>
        <v>0</v>
      </c>
      <c r="U201" s="92">
        <f t="shared" si="199"/>
        <v>0</v>
      </c>
      <c r="V201" s="575">
        <f t="shared" si="199"/>
        <v>0</v>
      </c>
      <c r="W201" s="92">
        <f t="shared" si="199"/>
        <v>0</v>
      </c>
      <c r="X201" s="92">
        <f t="shared" si="199"/>
        <v>0</v>
      </c>
      <c r="Y201" s="92">
        <f>SUM(P201:X201)</f>
        <v>0</v>
      </c>
      <c r="Z201" s="109"/>
      <c r="AA201" s="92"/>
      <c r="AB201" s="54">
        <f>$AG$5</f>
        <v>3</v>
      </c>
      <c r="AC201" s="92">
        <f>AG119</f>
        <v>0</v>
      </c>
      <c r="AD201" s="92">
        <f t="shared" ref="AD201:AK201" si="200">AH119</f>
        <v>0</v>
      </c>
      <c r="AE201" s="575">
        <f t="shared" si="200"/>
        <v>0</v>
      </c>
      <c r="AF201" s="575">
        <f t="shared" si="200"/>
        <v>0</v>
      </c>
      <c r="AG201" s="92">
        <f t="shared" si="200"/>
        <v>0</v>
      </c>
      <c r="AH201" s="92">
        <f t="shared" si="200"/>
        <v>0</v>
      </c>
      <c r="AI201" s="575">
        <f t="shared" si="200"/>
        <v>0</v>
      </c>
      <c r="AJ201" s="92">
        <f t="shared" si="200"/>
        <v>0</v>
      </c>
      <c r="AK201" s="92">
        <f t="shared" si="200"/>
        <v>0</v>
      </c>
      <c r="AL201" s="92">
        <f>SUM(AC201:AK201)</f>
        <v>0</v>
      </c>
      <c r="AM201" s="92"/>
      <c r="AN201" s="92"/>
      <c r="AO201" s="92"/>
      <c r="AP201" s="92"/>
      <c r="AQ201" s="92"/>
      <c r="AR201" s="92"/>
      <c r="AS201" s="92"/>
      <c r="AT201" s="92"/>
      <c r="AU201" s="109"/>
      <c r="AV201" s="92"/>
      <c r="AW201" s="92"/>
      <c r="AX201" s="92"/>
      <c r="AY201" s="92"/>
      <c r="AZ201" s="92"/>
      <c r="BA201" s="92"/>
    </row>
    <row r="202" spans="1:53" s="53" customFormat="1" x14ac:dyDescent="0.2">
      <c r="B202" s="568">
        <f>$AQ$5</f>
        <v>4</v>
      </c>
      <c r="C202" s="92">
        <f t="shared" ref="C202:K202" si="201">AQ83</f>
        <v>0</v>
      </c>
      <c r="D202" s="92">
        <f t="shared" si="201"/>
        <v>0</v>
      </c>
      <c r="E202" s="92">
        <f t="shared" si="201"/>
        <v>0</v>
      </c>
      <c r="F202" s="92">
        <f t="shared" si="201"/>
        <v>0</v>
      </c>
      <c r="G202" s="92">
        <f t="shared" si="201"/>
        <v>0</v>
      </c>
      <c r="H202" s="92">
        <f t="shared" si="201"/>
        <v>0</v>
      </c>
      <c r="I202" s="575">
        <f t="shared" si="201"/>
        <v>0</v>
      </c>
      <c r="J202" s="92">
        <f t="shared" si="201"/>
        <v>0</v>
      </c>
      <c r="K202" s="92">
        <f t="shared" si="201"/>
        <v>0</v>
      </c>
      <c r="L202" s="92">
        <f>SUM(C202:K202)</f>
        <v>0</v>
      </c>
      <c r="M202" s="92"/>
      <c r="N202" s="92"/>
      <c r="O202" s="568">
        <f>$AQ$5</f>
        <v>4</v>
      </c>
      <c r="P202" s="92">
        <f t="shared" ref="P202:X202" si="202">AQ101</f>
        <v>0</v>
      </c>
      <c r="Q202" s="92">
        <f t="shared" si="202"/>
        <v>0</v>
      </c>
      <c r="R202" s="92">
        <f t="shared" si="202"/>
        <v>0</v>
      </c>
      <c r="S202" s="92">
        <f t="shared" si="202"/>
        <v>0</v>
      </c>
      <c r="T202" s="92">
        <f t="shared" si="202"/>
        <v>0</v>
      </c>
      <c r="U202" s="92">
        <f t="shared" si="202"/>
        <v>0</v>
      </c>
      <c r="V202" s="575">
        <f t="shared" si="202"/>
        <v>0</v>
      </c>
      <c r="W202" s="92">
        <f t="shared" si="202"/>
        <v>0</v>
      </c>
      <c r="X202" s="92">
        <f t="shared" si="202"/>
        <v>0</v>
      </c>
      <c r="Y202" s="92">
        <f>SUM(P202:X202)</f>
        <v>0</v>
      </c>
      <c r="Z202" s="109"/>
      <c r="AA202" s="92"/>
      <c r="AB202" s="568">
        <f>$AQ$5</f>
        <v>4</v>
      </c>
      <c r="AC202" s="92">
        <f>AQ119</f>
        <v>0</v>
      </c>
      <c r="AD202" s="92">
        <f t="shared" ref="AD202:AK202" si="203">AR119</f>
        <v>0</v>
      </c>
      <c r="AE202" s="575">
        <f t="shared" si="203"/>
        <v>0</v>
      </c>
      <c r="AF202" s="575">
        <f t="shared" si="203"/>
        <v>0</v>
      </c>
      <c r="AG202" s="92">
        <f t="shared" si="203"/>
        <v>0</v>
      </c>
      <c r="AH202" s="92">
        <f t="shared" si="203"/>
        <v>0</v>
      </c>
      <c r="AI202" s="575">
        <f t="shared" si="203"/>
        <v>0</v>
      </c>
      <c r="AJ202" s="92">
        <f t="shared" si="203"/>
        <v>0</v>
      </c>
      <c r="AK202" s="92">
        <f t="shared" si="203"/>
        <v>0</v>
      </c>
      <c r="AL202" s="92">
        <f>SUM(AC202:AK202)</f>
        <v>0</v>
      </c>
      <c r="AM202" s="92"/>
      <c r="AN202" s="92"/>
      <c r="AO202" s="92"/>
      <c r="AP202" s="92"/>
      <c r="AQ202" s="92"/>
      <c r="AR202" s="92"/>
      <c r="AS202" s="92"/>
      <c r="AT202" s="92"/>
      <c r="AU202" s="109"/>
      <c r="AV202" s="92"/>
      <c r="AW202" s="92"/>
      <c r="AX202" s="92"/>
      <c r="AY202" s="92"/>
      <c r="AZ202" s="92"/>
      <c r="BA202" s="92"/>
    </row>
    <row r="203" spans="1:53" s="53" customFormat="1" x14ac:dyDescent="0.2">
      <c r="B203" s="54"/>
      <c r="C203" s="92"/>
      <c r="D203" s="92"/>
      <c r="E203" s="109"/>
      <c r="F203" s="92"/>
      <c r="G203" s="92"/>
      <c r="H203" s="92"/>
      <c r="I203" s="575"/>
      <c r="J203" s="92"/>
      <c r="K203" s="92"/>
      <c r="L203" s="92">
        <f>SUM(L198:L202)</f>
        <v>0</v>
      </c>
      <c r="M203" s="92"/>
      <c r="N203" s="92"/>
      <c r="O203" s="54"/>
      <c r="P203" s="92"/>
      <c r="Q203" s="92"/>
      <c r="R203" s="109"/>
      <c r="S203" s="92"/>
      <c r="T203" s="92"/>
      <c r="U203" s="92"/>
      <c r="V203" s="575"/>
      <c r="W203" s="92"/>
      <c r="X203" s="92"/>
      <c r="Y203" s="92">
        <f>SUM(Y198:Y202)</f>
        <v>0</v>
      </c>
      <c r="Z203" s="109"/>
      <c r="AB203" s="54"/>
      <c r="AC203" s="92"/>
      <c r="AD203" s="92"/>
      <c r="AE203" s="622"/>
      <c r="AF203" s="575"/>
      <c r="AG203" s="92"/>
      <c r="AH203" s="92"/>
      <c r="AI203" s="575"/>
      <c r="AJ203" s="92"/>
      <c r="AK203" s="92"/>
      <c r="AL203" s="92">
        <f>SUM(AL198:AL202)</f>
        <v>0</v>
      </c>
      <c r="AM203" s="92"/>
      <c r="AN203" s="92"/>
      <c r="AO203" s="92"/>
      <c r="AP203" s="92"/>
      <c r="AQ203" s="92"/>
      <c r="AR203" s="92"/>
      <c r="AS203" s="92"/>
      <c r="AT203" s="92"/>
      <c r="AU203" s="109"/>
      <c r="AV203" s="92"/>
      <c r="AW203" s="92"/>
      <c r="AX203" s="92"/>
      <c r="AY203" s="92"/>
      <c r="AZ203" s="92"/>
      <c r="BA203" s="92"/>
    </row>
    <row r="204" spans="1:53" s="53" customFormat="1" x14ac:dyDescent="0.2">
      <c r="A204" s="108" t="str">
        <f>A6</f>
        <v>MOH</v>
      </c>
      <c r="B204" s="54" t="s">
        <v>14</v>
      </c>
      <c r="C204" s="92"/>
      <c r="D204" s="92"/>
      <c r="E204" s="109"/>
      <c r="F204" s="92"/>
      <c r="G204" s="92"/>
      <c r="H204" s="92"/>
      <c r="I204" s="575"/>
      <c r="J204" s="92"/>
      <c r="K204" s="92"/>
      <c r="L204" s="92"/>
      <c r="M204" s="92"/>
      <c r="N204" s="272">
        <f>A24</f>
        <v>0</v>
      </c>
      <c r="O204" s="82" t="s">
        <v>14</v>
      </c>
      <c r="V204" s="619"/>
      <c r="Z204" s="109"/>
      <c r="AA204" s="272">
        <f>$A$42</f>
        <v>0</v>
      </c>
      <c r="AB204" s="82" t="s">
        <v>14</v>
      </c>
      <c r="AE204" s="619"/>
      <c r="AF204" s="619"/>
      <c r="AI204" s="619"/>
      <c r="AM204" s="92"/>
      <c r="AN204" s="92"/>
      <c r="AO204" s="92"/>
      <c r="AP204" s="92"/>
      <c r="AQ204" s="92"/>
      <c r="AR204" s="92"/>
      <c r="AS204" s="92"/>
      <c r="AT204" s="92"/>
      <c r="AU204" s="109"/>
      <c r="AV204" s="92"/>
      <c r="AW204" s="92"/>
      <c r="AX204" s="92"/>
      <c r="AY204" s="92"/>
      <c r="AZ204" s="92"/>
      <c r="BA204" s="92"/>
    </row>
    <row r="205" spans="1:53" s="53" customFormat="1" ht="34.5" customHeight="1" x14ac:dyDescent="0.2">
      <c r="B205" s="54"/>
      <c r="C205" s="92" t="str">
        <f>$C$6</f>
        <v>Pills</v>
      </c>
      <c r="D205" s="92" t="str">
        <f>$D$6</f>
        <v>Injectables</v>
      </c>
      <c r="E205" s="576" t="str">
        <f>$E$6</f>
        <v>Condoms (male)</v>
      </c>
      <c r="F205" s="576" t="str">
        <f>$F$6</f>
        <v>Condoms (female)</v>
      </c>
      <c r="G205" s="92" t="str">
        <f>$G$6</f>
        <v>Implants</v>
      </c>
      <c r="H205" s="92" t="str">
        <f>$H$6</f>
        <v>IUD</v>
      </c>
      <c r="I205" s="575" t="str">
        <f>$I$6</f>
        <v>Emergency Contraceptives</v>
      </c>
      <c r="J205" s="92">
        <f>$J$6</f>
        <v>0</v>
      </c>
      <c r="K205" s="92">
        <f>$K$6</f>
        <v>0</v>
      </c>
      <c r="L205" s="92" t="str">
        <f>$L$6</f>
        <v>Total</v>
      </c>
      <c r="M205" s="92"/>
      <c r="N205" s="92"/>
      <c r="P205" s="92" t="str">
        <f>$C$6</f>
        <v>Pills</v>
      </c>
      <c r="Q205" s="92" t="str">
        <f>$D$6</f>
        <v>Injectables</v>
      </c>
      <c r="R205" s="575" t="str">
        <f>$E$6</f>
        <v>Condoms (male)</v>
      </c>
      <c r="S205" s="575" t="str">
        <f>$F$6</f>
        <v>Condoms (female)</v>
      </c>
      <c r="T205" s="92" t="str">
        <f>$G$6</f>
        <v>Implants</v>
      </c>
      <c r="U205" s="92" t="str">
        <f>$H$6</f>
        <v>IUD</v>
      </c>
      <c r="V205" s="575" t="str">
        <f>$I$6</f>
        <v>Emergency Contraceptives</v>
      </c>
      <c r="W205" s="92">
        <f>$J$6</f>
        <v>0</v>
      </c>
      <c r="X205" s="92">
        <f>$K$6</f>
        <v>0</v>
      </c>
      <c r="Y205" s="92" t="str">
        <f>$L$6</f>
        <v>Total</v>
      </c>
      <c r="Z205" s="109"/>
      <c r="AA205" s="92"/>
      <c r="AC205" s="92" t="str">
        <f>$C$6</f>
        <v>Pills</v>
      </c>
      <c r="AD205" s="92" t="str">
        <f>$D$6</f>
        <v>Injectables</v>
      </c>
      <c r="AE205" s="575" t="str">
        <f>$E$6</f>
        <v>Condoms (male)</v>
      </c>
      <c r="AF205" s="575" t="str">
        <f>$F$6</f>
        <v>Condoms (female)</v>
      </c>
      <c r="AG205" s="92" t="str">
        <f>$G$6</f>
        <v>Implants</v>
      </c>
      <c r="AH205" s="92" t="str">
        <f>$H$6</f>
        <v>IUD</v>
      </c>
      <c r="AI205" s="575" t="str">
        <f>$I$6</f>
        <v>Emergency Contraceptives</v>
      </c>
      <c r="AJ205" s="92">
        <f>$J$6</f>
        <v>0</v>
      </c>
      <c r="AK205" s="92">
        <f>$K$6</f>
        <v>0</v>
      </c>
      <c r="AL205" s="92" t="str">
        <f>$L$6</f>
        <v>Total</v>
      </c>
      <c r="AM205" s="92"/>
      <c r="AN205" s="92"/>
      <c r="AO205" s="92"/>
      <c r="AP205" s="92"/>
      <c r="AQ205" s="92"/>
      <c r="AR205" s="92"/>
      <c r="AS205" s="92"/>
      <c r="AT205" s="92"/>
      <c r="AU205" s="109"/>
      <c r="AV205" s="92"/>
      <c r="AW205" s="92"/>
      <c r="AX205" s="92"/>
      <c r="AY205" s="92"/>
      <c r="AZ205" s="92"/>
      <c r="BA205" s="92"/>
    </row>
    <row r="206" spans="1:53" s="53" customFormat="1" x14ac:dyDescent="0.2">
      <c r="B206" s="567">
        <f>$C$5</f>
        <v>0</v>
      </c>
      <c r="C206" s="92">
        <f t="shared" ref="C206:K206" si="204">C84</f>
        <v>0</v>
      </c>
      <c r="D206" s="92">
        <f t="shared" si="204"/>
        <v>0</v>
      </c>
      <c r="E206" s="92">
        <f t="shared" si="204"/>
        <v>0</v>
      </c>
      <c r="F206" s="92">
        <f t="shared" si="204"/>
        <v>0</v>
      </c>
      <c r="G206" s="92">
        <f t="shared" si="204"/>
        <v>0</v>
      </c>
      <c r="H206" s="92">
        <f t="shared" si="204"/>
        <v>0</v>
      </c>
      <c r="I206" s="575">
        <f t="shared" si="204"/>
        <v>0</v>
      </c>
      <c r="J206" s="92">
        <f t="shared" si="204"/>
        <v>0</v>
      </c>
      <c r="K206" s="92">
        <f t="shared" si="204"/>
        <v>0</v>
      </c>
      <c r="L206" s="92">
        <f>SUM(C206:K206)</f>
        <v>0</v>
      </c>
      <c r="M206" s="92"/>
      <c r="N206" s="92"/>
      <c r="O206" s="567">
        <f>$C$5</f>
        <v>0</v>
      </c>
      <c r="P206" s="92">
        <f t="shared" ref="P206:X206" si="205">C102</f>
        <v>0</v>
      </c>
      <c r="Q206" s="92">
        <f t="shared" si="205"/>
        <v>0</v>
      </c>
      <c r="R206" s="575">
        <f t="shared" si="205"/>
        <v>0</v>
      </c>
      <c r="S206" s="575">
        <f t="shared" si="205"/>
        <v>0</v>
      </c>
      <c r="T206" s="92">
        <f t="shared" si="205"/>
        <v>0</v>
      </c>
      <c r="U206" s="92">
        <f t="shared" si="205"/>
        <v>0</v>
      </c>
      <c r="V206" s="575">
        <f t="shared" si="205"/>
        <v>0</v>
      </c>
      <c r="W206" s="92">
        <f t="shared" si="205"/>
        <v>0</v>
      </c>
      <c r="X206" s="92">
        <f t="shared" si="205"/>
        <v>0</v>
      </c>
      <c r="Y206" s="92">
        <f>SUM(P206:X206)</f>
        <v>0</v>
      </c>
      <c r="Z206" s="109"/>
      <c r="AA206" s="92"/>
      <c r="AB206" s="567">
        <f>$C$5</f>
        <v>0</v>
      </c>
      <c r="AC206" s="92">
        <f>C120</f>
        <v>0</v>
      </c>
      <c r="AD206" s="92">
        <f t="shared" ref="AD206:AJ206" si="206">D120</f>
        <v>0</v>
      </c>
      <c r="AE206" s="575">
        <f t="shared" si="206"/>
        <v>0</v>
      </c>
      <c r="AF206" s="575">
        <f t="shared" si="206"/>
        <v>0</v>
      </c>
      <c r="AG206" s="92">
        <f t="shared" si="206"/>
        <v>0</v>
      </c>
      <c r="AH206" s="92">
        <f t="shared" si="206"/>
        <v>0</v>
      </c>
      <c r="AI206" s="575">
        <f t="shared" si="206"/>
        <v>0</v>
      </c>
      <c r="AJ206" s="92">
        <f t="shared" si="206"/>
        <v>0</v>
      </c>
      <c r="AK206" s="92">
        <f>K127</f>
        <v>0</v>
      </c>
      <c r="AL206" s="92">
        <f>SUM(AC206:AK206)</f>
        <v>0</v>
      </c>
      <c r="AM206" s="92"/>
      <c r="AN206" s="92"/>
      <c r="AO206" s="92"/>
      <c r="AP206" s="92"/>
      <c r="AQ206" s="92"/>
      <c r="AR206" s="92"/>
      <c r="AS206" s="92"/>
      <c r="AT206" s="92"/>
      <c r="AU206" s="109"/>
      <c r="AV206" s="92"/>
      <c r="AW206" s="92"/>
      <c r="AX206" s="92"/>
      <c r="AY206" s="92"/>
      <c r="AZ206" s="92"/>
      <c r="BA206" s="92"/>
    </row>
    <row r="207" spans="1:53" s="53" customFormat="1" x14ac:dyDescent="0.2">
      <c r="B207" s="567">
        <f>$M$5</f>
        <v>1</v>
      </c>
      <c r="C207" s="92">
        <f t="shared" ref="C207:K207" si="207">M84</f>
        <v>0</v>
      </c>
      <c r="D207" s="92">
        <f t="shared" si="207"/>
        <v>0</v>
      </c>
      <c r="E207" s="92">
        <f t="shared" si="207"/>
        <v>0</v>
      </c>
      <c r="F207" s="92">
        <f t="shared" si="207"/>
        <v>0</v>
      </c>
      <c r="G207" s="92">
        <f t="shared" si="207"/>
        <v>0</v>
      </c>
      <c r="H207" s="92">
        <f t="shared" si="207"/>
        <v>0</v>
      </c>
      <c r="I207" s="575">
        <f t="shared" si="207"/>
        <v>0</v>
      </c>
      <c r="J207" s="92">
        <f t="shared" si="207"/>
        <v>0</v>
      </c>
      <c r="K207" s="92">
        <f t="shared" si="207"/>
        <v>0</v>
      </c>
      <c r="L207" s="92">
        <f>SUM(C207:K207)</f>
        <v>0</v>
      </c>
      <c r="M207" s="92"/>
      <c r="N207" s="92"/>
      <c r="O207" s="567">
        <f>$M$5</f>
        <v>1</v>
      </c>
      <c r="P207" s="92">
        <f t="shared" ref="P207:X207" si="208">M102</f>
        <v>0</v>
      </c>
      <c r="Q207" s="92">
        <f t="shared" si="208"/>
        <v>0</v>
      </c>
      <c r="R207" s="575">
        <f t="shared" si="208"/>
        <v>0</v>
      </c>
      <c r="S207" s="575">
        <f t="shared" si="208"/>
        <v>0</v>
      </c>
      <c r="T207" s="92">
        <f t="shared" si="208"/>
        <v>0</v>
      </c>
      <c r="U207" s="92">
        <f t="shared" si="208"/>
        <v>0</v>
      </c>
      <c r="V207" s="575">
        <f t="shared" si="208"/>
        <v>0</v>
      </c>
      <c r="W207" s="92">
        <f t="shared" si="208"/>
        <v>0</v>
      </c>
      <c r="X207" s="92">
        <f t="shared" si="208"/>
        <v>0</v>
      </c>
      <c r="Y207" s="92">
        <f>SUM(P207:X207)</f>
        <v>0</v>
      </c>
      <c r="Z207" s="109"/>
      <c r="AA207" s="92"/>
      <c r="AB207" s="567">
        <f>$M$5</f>
        <v>1</v>
      </c>
      <c r="AC207" s="92">
        <f>M120</f>
        <v>0</v>
      </c>
      <c r="AD207" s="92">
        <f t="shared" ref="AD207:AJ207" si="209">N120</f>
        <v>0</v>
      </c>
      <c r="AE207" s="575">
        <f t="shared" si="209"/>
        <v>0</v>
      </c>
      <c r="AF207" s="575">
        <f t="shared" si="209"/>
        <v>0</v>
      </c>
      <c r="AG207" s="92">
        <f t="shared" si="209"/>
        <v>0</v>
      </c>
      <c r="AH207" s="92">
        <f t="shared" si="209"/>
        <v>0</v>
      </c>
      <c r="AI207" s="575">
        <f t="shared" si="209"/>
        <v>0</v>
      </c>
      <c r="AJ207" s="92">
        <f t="shared" si="209"/>
        <v>0</v>
      </c>
      <c r="AK207" s="92">
        <f>U127</f>
        <v>0</v>
      </c>
      <c r="AL207" s="92">
        <f>SUM(AC207:AK207)</f>
        <v>0</v>
      </c>
      <c r="AM207" s="92"/>
      <c r="AN207" s="92"/>
      <c r="AO207" s="92"/>
      <c r="AP207" s="92"/>
      <c r="AQ207" s="92"/>
      <c r="AR207" s="92"/>
      <c r="AS207" s="92"/>
      <c r="AT207" s="92"/>
      <c r="AU207" s="109"/>
      <c r="AV207" s="92"/>
      <c r="AW207" s="92"/>
      <c r="AX207" s="92"/>
      <c r="AY207" s="92"/>
      <c r="AZ207" s="92"/>
      <c r="BA207" s="92"/>
    </row>
    <row r="208" spans="1:53" s="53" customFormat="1" x14ac:dyDescent="0.2">
      <c r="B208" s="54">
        <f>$W$5</f>
        <v>2</v>
      </c>
      <c r="C208" s="92">
        <f t="shared" ref="C208:K208" si="210">W84</f>
        <v>0</v>
      </c>
      <c r="D208" s="92">
        <f t="shared" si="210"/>
        <v>0</v>
      </c>
      <c r="E208" s="92">
        <f t="shared" si="210"/>
        <v>0</v>
      </c>
      <c r="F208" s="92">
        <f t="shared" si="210"/>
        <v>0</v>
      </c>
      <c r="G208" s="92">
        <f t="shared" si="210"/>
        <v>0</v>
      </c>
      <c r="H208" s="92">
        <f t="shared" si="210"/>
        <v>0</v>
      </c>
      <c r="I208" s="575">
        <f t="shared" si="210"/>
        <v>0</v>
      </c>
      <c r="J208" s="92">
        <f t="shared" si="210"/>
        <v>0</v>
      </c>
      <c r="K208" s="92">
        <f t="shared" si="210"/>
        <v>0</v>
      </c>
      <c r="L208" s="92">
        <f>SUM(C208:K208)</f>
        <v>0</v>
      </c>
      <c r="M208" s="92"/>
      <c r="N208" s="92"/>
      <c r="O208" s="54">
        <f>$W$5</f>
        <v>2</v>
      </c>
      <c r="P208" s="92">
        <f t="shared" ref="P208:X208" si="211">W102</f>
        <v>0</v>
      </c>
      <c r="Q208" s="92">
        <f t="shared" si="211"/>
        <v>0</v>
      </c>
      <c r="R208" s="575">
        <f t="shared" si="211"/>
        <v>0</v>
      </c>
      <c r="S208" s="575">
        <f t="shared" si="211"/>
        <v>0</v>
      </c>
      <c r="T208" s="92">
        <f t="shared" si="211"/>
        <v>0</v>
      </c>
      <c r="U208" s="92">
        <f t="shared" si="211"/>
        <v>0</v>
      </c>
      <c r="V208" s="575">
        <f t="shared" si="211"/>
        <v>0</v>
      </c>
      <c r="W208" s="92">
        <f t="shared" si="211"/>
        <v>0</v>
      </c>
      <c r="X208" s="92">
        <f t="shared" si="211"/>
        <v>0</v>
      </c>
      <c r="Y208" s="92">
        <f>SUM(P208:X208)</f>
        <v>0</v>
      </c>
      <c r="Z208" s="109"/>
      <c r="AA208" s="92"/>
      <c r="AB208" s="54">
        <f>$W$5</f>
        <v>2</v>
      </c>
      <c r="AC208" s="92">
        <f>W120</f>
        <v>0</v>
      </c>
      <c r="AD208" s="92">
        <f t="shared" ref="AD208:AJ208" si="212">X120</f>
        <v>0</v>
      </c>
      <c r="AE208" s="575">
        <f t="shared" si="212"/>
        <v>0</v>
      </c>
      <c r="AF208" s="575">
        <f t="shared" si="212"/>
        <v>0</v>
      </c>
      <c r="AG208" s="92">
        <f t="shared" si="212"/>
        <v>0</v>
      </c>
      <c r="AH208" s="92">
        <f t="shared" si="212"/>
        <v>0</v>
      </c>
      <c r="AI208" s="575">
        <f t="shared" si="212"/>
        <v>0</v>
      </c>
      <c r="AJ208" s="92">
        <f t="shared" si="212"/>
        <v>0</v>
      </c>
      <c r="AK208" s="92">
        <f>AE127</f>
        <v>0</v>
      </c>
      <c r="AL208" s="92">
        <f>SUM(AC208:AK208)</f>
        <v>0</v>
      </c>
      <c r="AM208" s="92"/>
      <c r="AN208" s="92"/>
      <c r="AO208" s="92"/>
      <c r="AP208" s="92"/>
      <c r="AQ208" s="92"/>
      <c r="AR208" s="92"/>
      <c r="AS208" s="92"/>
      <c r="AT208" s="92"/>
      <c r="AU208" s="109"/>
      <c r="AV208" s="92"/>
      <c r="AW208" s="92"/>
      <c r="AX208" s="92"/>
      <c r="AY208" s="92"/>
      <c r="AZ208" s="92"/>
      <c r="BA208" s="92"/>
    </row>
    <row r="209" spans="1:53" s="53" customFormat="1" x14ac:dyDescent="0.2">
      <c r="B209" s="54">
        <f>$AG$5</f>
        <v>3</v>
      </c>
      <c r="C209" s="92">
        <f t="shared" ref="C209:K209" si="213">AG84</f>
        <v>0</v>
      </c>
      <c r="D209" s="92">
        <f t="shared" si="213"/>
        <v>0</v>
      </c>
      <c r="E209" s="92">
        <f t="shared" si="213"/>
        <v>0</v>
      </c>
      <c r="F209" s="92">
        <f t="shared" si="213"/>
        <v>0</v>
      </c>
      <c r="G209" s="92">
        <f t="shared" si="213"/>
        <v>0</v>
      </c>
      <c r="H209" s="92">
        <f t="shared" si="213"/>
        <v>0</v>
      </c>
      <c r="I209" s="575">
        <f t="shared" si="213"/>
        <v>0</v>
      </c>
      <c r="J209" s="92">
        <f t="shared" si="213"/>
        <v>0</v>
      </c>
      <c r="K209" s="92">
        <f t="shared" si="213"/>
        <v>0</v>
      </c>
      <c r="L209" s="92">
        <f>SUM(C209:K209)</f>
        <v>0</v>
      </c>
      <c r="M209" s="92"/>
      <c r="N209" s="92"/>
      <c r="O209" s="54">
        <f>$AG$5</f>
        <v>3</v>
      </c>
      <c r="P209" s="92">
        <f t="shared" ref="P209:X209" si="214">AG102</f>
        <v>0</v>
      </c>
      <c r="Q209" s="92">
        <f t="shared" si="214"/>
        <v>0</v>
      </c>
      <c r="R209" s="575">
        <f t="shared" si="214"/>
        <v>0</v>
      </c>
      <c r="S209" s="575">
        <f t="shared" si="214"/>
        <v>0</v>
      </c>
      <c r="T209" s="92">
        <f t="shared" si="214"/>
        <v>0</v>
      </c>
      <c r="U209" s="92">
        <f t="shared" si="214"/>
        <v>0</v>
      </c>
      <c r="V209" s="575">
        <f t="shared" si="214"/>
        <v>0</v>
      </c>
      <c r="W209" s="92">
        <f t="shared" si="214"/>
        <v>0</v>
      </c>
      <c r="X209" s="92">
        <f t="shared" si="214"/>
        <v>0</v>
      </c>
      <c r="Y209" s="92">
        <f>SUM(P209:X209)</f>
        <v>0</v>
      </c>
      <c r="Z209" s="109"/>
      <c r="AA209" s="92"/>
      <c r="AB209" s="54">
        <f>$AG$5</f>
        <v>3</v>
      </c>
      <c r="AC209" s="92">
        <f>AG120</f>
        <v>0</v>
      </c>
      <c r="AD209" s="92">
        <f t="shared" ref="AD209:AJ209" si="215">AH120</f>
        <v>0</v>
      </c>
      <c r="AE209" s="575">
        <f t="shared" si="215"/>
        <v>0</v>
      </c>
      <c r="AF209" s="575">
        <f t="shared" si="215"/>
        <v>0</v>
      </c>
      <c r="AG209" s="92">
        <f t="shared" si="215"/>
        <v>0</v>
      </c>
      <c r="AH209" s="92">
        <f t="shared" si="215"/>
        <v>0</v>
      </c>
      <c r="AI209" s="575">
        <f t="shared" si="215"/>
        <v>0</v>
      </c>
      <c r="AJ209" s="92">
        <f t="shared" si="215"/>
        <v>0</v>
      </c>
      <c r="AK209" s="92">
        <f>AO127</f>
        <v>0</v>
      </c>
      <c r="AL209" s="92">
        <f>SUM(AC209:AK209)</f>
        <v>0</v>
      </c>
      <c r="AM209" s="92"/>
      <c r="AN209" s="92"/>
      <c r="AO209" s="92"/>
      <c r="AP209" s="92"/>
      <c r="AQ209" s="92"/>
      <c r="AR209" s="92"/>
      <c r="AS209" s="92"/>
      <c r="AT209" s="92"/>
      <c r="AU209" s="109"/>
      <c r="AV209" s="92"/>
      <c r="AW209" s="92"/>
      <c r="AX209" s="92"/>
      <c r="AY209" s="92"/>
      <c r="AZ209" s="92"/>
      <c r="BA209" s="92"/>
    </row>
    <row r="210" spans="1:53" s="53" customFormat="1" x14ac:dyDescent="0.2">
      <c r="B210" s="568">
        <f>$AQ$5</f>
        <v>4</v>
      </c>
      <c r="C210" s="92">
        <f t="shared" ref="C210:K210" si="216">AQ84</f>
        <v>0</v>
      </c>
      <c r="D210" s="92">
        <f t="shared" si="216"/>
        <v>0</v>
      </c>
      <c r="E210" s="92">
        <f t="shared" si="216"/>
        <v>0</v>
      </c>
      <c r="F210" s="92">
        <f t="shared" si="216"/>
        <v>0</v>
      </c>
      <c r="G210" s="92">
        <f t="shared" si="216"/>
        <v>0</v>
      </c>
      <c r="H210" s="92">
        <f t="shared" si="216"/>
        <v>0</v>
      </c>
      <c r="I210" s="575">
        <f t="shared" si="216"/>
        <v>0</v>
      </c>
      <c r="J210" s="92">
        <f t="shared" si="216"/>
        <v>0</v>
      </c>
      <c r="K210" s="92">
        <f t="shared" si="216"/>
        <v>0</v>
      </c>
      <c r="L210" s="92">
        <f>SUM(C210:K210)</f>
        <v>0</v>
      </c>
      <c r="M210" s="92"/>
      <c r="N210" s="92"/>
      <c r="O210" s="568">
        <f>$AQ$5</f>
        <v>4</v>
      </c>
      <c r="P210" s="92">
        <f t="shared" ref="P210:X210" si="217">AQ102</f>
        <v>0</v>
      </c>
      <c r="Q210" s="92">
        <f t="shared" si="217"/>
        <v>0</v>
      </c>
      <c r="R210" s="575">
        <f t="shared" si="217"/>
        <v>0</v>
      </c>
      <c r="S210" s="575">
        <f t="shared" si="217"/>
        <v>0</v>
      </c>
      <c r="T210" s="92">
        <f t="shared" si="217"/>
        <v>0</v>
      </c>
      <c r="U210" s="92">
        <f t="shared" si="217"/>
        <v>0</v>
      </c>
      <c r="V210" s="575">
        <f t="shared" si="217"/>
        <v>0</v>
      </c>
      <c r="W210" s="92">
        <f t="shared" si="217"/>
        <v>0</v>
      </c>
      <c r="X210" s="92">
        <f t="shared" si="217"/>
        <v>0</v>
      </c>
      <c r="Y210" s="92">
        <f>SUM(P210:X210)</f>
        <v>0</v>
      </c>
      <c r="Z210" s="109"/>
      <c r="AA210" s="92"/>
      <c r="AB210" s="568">
        <f>$AQ$5</f>
        <v>4</v>
      </c>
      <c r="AC210" s="92">
        <f>AQ120</f>
        <v>0</v>
      </c>
      <c r="AD210" s="92">
        <f t="shared" ref="AD210:AJ210" si="218">AR120</f>
        <v>0</v>
      </c>
      <c r="AE210" s="575">
        <f t="shared" si="218"/>
        <v>0</v>
      </c>
      <c r="AF210" s="575">
        <f t="shared" si="218"/>
        <v>0</v>
      </c>
      <c r="AG210" s="92">
        <f t="shared" si="218"/>
        <v>0</v>
      </c>
      <c r="AH210" s="92">
        <f t="shared" si="218"/>
        <v>0</v>
      </c>
      <c r="AI210" s="575">
        <f t="shared" si="218"/>
        <v>0</v>
      </c>
      <c r="AJ210" s="92">
        <f t="shared" si="218"/>
        <v>0</v>
      </c>
      <c r="AK210" s="92">
        <f>AY127</f>
        <v>0</v>
      </c>
      <c r="AL210" s="92">
        <f>SUM(AC210:AK210)</f>
        <v>0</v>
      </c>
      <c r="AM210" s="92"/>
      <c r="AN210" s="92"/>
      <c r="AO210" s="92"/>
      <c r="AP210" s="92"/>
      <c r="AQ210" s="92"/>
      <c r="AR210" s="92"/>
      <c r="AS210" s="92"/>
      <c r="AT210" s="92"/>
      <c r="AU210" s="109"/>
      <c r="AV210" s="92"/>
      <c r="AW210" s="92"/>
      <c r="AX210" s="92"/>
      <c r="AY210" s="92"/>
      <c r="AZ210" s="92"/>
      <c r="BA210" s="92"/>
    </row>
    <row r="211" spans="1:53" s="53" customFormat="1" ht="12" thickBot="1" x14ac:dyDescent="0.25">
      <c r="A211" s="118"/>
      <c r="B211" s="118"/>
      <c r="C211" s="569"/>
      <c r="D211" s="569"/>
      <c r="E211" s="570"/>
      <c r="F211" s="569"/>
      <c r="G211" s="569"/>
      <c r="H211" s="569"/>
      <c r="I211" s="620"/>
      <c r="J211" s="569"/>
      <c r="K211" s="569"/>
      <c r="L211" s="569">
        <f>SUM(L206:L210)</f>
        <v>0</v>
      </c>
      <c r="M211" s="92"/>
      <c r="N211" s="569"/>
      <c r="O211" s="118"/>
      <c r="P211" s="569"/>
      <c r="Q211" s="569"/>
      <c r="R211" s="623"/>
      <c r="S211" s="620"/>
      <c r="T211" s="569"/>
      <c r="U211" s="569"/>
      <c r="V211" s="620"/>
      <c r="W211" s="569"/>
      <c r="X211" s="569"/>
      <c r="Y211" s="569">
        <f>SUM(Y206:Y210)</f>
        <v>0</v>
      </c>
      <c r="Z211" s="109"/>
      <c r="AA211" s="118"/>
      <c r="AB211" s="118"/>
      <c r="AC211" s="569"/>
      <c r="AD211" s="569"/>
      <c r="AE211" s="623"/>
      <c r="AF211" s="620"/>
      <c r="AG211" s="569"/>
      <c r="AH211" s="569"/>
      <c r="AI211" s="620"/>
      <c r="AJ211" s="569"/>
      <c r="AK211" s="569"/>
      <c r="AL211" s="569">
        <f>SUM(AL206:AL210)</f>
        <v>0</v>
      </c>
      <c r="AM211" s="92"/>
      <c r="AN211" s="92"/>
      <c r="AO211" s="92"/>
      <c r="AP211" s="92"/>
      <c r="AQ211" s="92"/>
      <c r="AR211" s="92"/>
      <c r="AS211" s="92"/>
      <c r="AT211" s="92"/>
      <c r="AU211" s="109"/>
      <c r="AV211" s="92"/>
      <c r="AW211" s="92"/>
      <c r="AX211" s="92"/>
      <c r="AY211" s="92"/>
      <c r="AZ211" s="92"/>
      <c r="BA211" s="92"/>
    </row>
    <row r="212" spans="1:53" s="53" customFormat="1" x14ac:dyDescent="0.2">
      <c r="A212" s="108">
        <f>A12</f>
        <v>0</v>
      </c>
      <c r="B212" s="54" t="s">
        <v>12</v>
      </c>
      <c r="C212" s="92"/>
      <c r="D212" s="92"/>
      <c r="E212" s="109"/>
      <c r="F212" s="92"/>
      <c r="G212" s="92"/>
      <c r="H212" s="92"/>
      <c r="I212" s="575"/>
      <c r="J212" s="92"/>
      <c r="K212" s="92"/>
      <c r="L212" s="92"/>
      <c r="M212" s="92"/>
      <c r="N212" s="272">
        <f>A30</f>
        <v>0</v>
      </c>
      <c r="O212" s="82" t="s">
        <v>12</v>
      </c>
      <c r="R212" s="619"/>
      <c r="S212" s="619"/>
      <c r="V212" s="619"/>
      <c r="Z212" s="109"/>
      <c r="AA212" s="272" t="str">
        <f>$A$48</f>
        <v>Commerical</v>
      </c>
      <c r="AB212" s="82" t="s">
        <v>12</v>
      </c>
      <c r="AE212" s="619"/>
      <c r="AF212" s="619"/>
      <c r="AI212" s="619"/>
      <c r="AM212" s="92"/>
      <c r="AN212" s="92"/>
      <c r="AO212" s="92"/>
      <c r="AP212" s="92"/>
      <c r="AQ212" s="92"/>
      <c r="AR212" s="92"/>
      <c r="AS212" s="92"/>
      <c r="AT212" s="92"/>
      <c r="AU212" s="109"/>
      <c r="AV212" s="92"/>
      <c r="AW212" s="92"/>
      <c r="AX212" s="92"/>
      <c r="AY212" s="92"/>
      <c r="AZ212" s="92"/>
      <c r="BA212" s="92"/>
    </row>
    <row r="213" spans="1:53" s="53" customFormat="1" ht="22.5" x14ac:dyDescent="0.2">
      <c r="B213" s="54"/>
      <c r="C213" s="92" t="str">
        <f>$C$6</f>
        <v>Pills</v>
      </c>
      <c r="D213" s="92" t="str">
        <f>$D$6</f>
        <v>Injectables</v>
      </c>
      <c r="E213" s="92" t="str">
        <f>$E$6</f>
        <v>Condoms (male)</v>
      </c>
      <c r="F213" s="92" t="str">
        <f>$F$6</f>
        <v>Condoms (female)</v>
      </c>
      <c r="G213" s="92" t="str">
        <f>$G$6</f>
        <v>Implants</v>
      </c>
      <c r="H213" s="92" t="str">
        <f>$H$6</f>
        <v>IUD</v>
      </c>
      <c r="I213" s="575" t="str">
        <f>$I$6</f>
        <v>Emergency Contraceptives</v>
      </c>
      <c r="J213" s="92">
        <f>$J$6</f>
        <v>0</v>
      </c>
      <c r="K213" s="92">
        <f>$K$6</f>
        <v>0</v>
      </c>
      <c r="L213" s="92" t="str">
        <f>$L$6</f>
        <v>Total</v>
      </c>
      <c r="M213" s="92"/>
      <c r="N213" s="92"/>
      <c r="P213" s="92" t="str">
        <f>$C$6</f>
        <v>Pills</v>
      </c>
      <c r="Q213" s="92" t="str">
        <f>$D$6</f>
        <v>Injectables</v>
      </c>
      <c r="R213" s="575" t="str">
        <f>$E$6</f>
        <v>Condoms (male)</v>
      </c>
      <c r="S213" s="575" t="str">
        <f>$F$6</f>
        <v>Condoms (female)</v>
      </c>
      <c r="T213" s="92" t="str">
        <f>$G$6</f>
        <v>Implants</v>
      </c>
      <c r="U213" s="92" t="str">
        <f>$H$6</f>
        <v>IUD</v>
      </c>
      <c r="V213" s="575" t="str">
        <f>$I$6</f>
        <v>Emergency Contraceptives</v>
      </c>
      <c r="W213" s="92">
        <f>$J$6</f>
        <v>0</v>
      </c>
      <c r="X213" s="92">
        <f>$K$6</f>
        <v>0</v>
      </c>
      <c r="Y213" s="92" t="str">
        <f>$L$6</f>
        <v>Total</v>
      </c>
      <c r="Z213" s="109"/>
      <c r="AA213" s="92"/>
      <c r="AC213" s="92" t="str">
        <f>$C$6</f>
        <v>Pills</v>
      </c>
      <c r="AD213" s="92" t="str">
        <f>$D$6</f>
        <v>Injectables</v>
      </c>
      <c r="AE213" s="575" t="str">
        <f>$E$6</f>
        <v>Condoms (male)</v>
      </c>
      <c r="AF213" s="575" t="str">
        <f>$F$6</f>
        <v>Condoms (female)</v>
      </c>
      <c r="AG213" s="92" t="str">
        <f>$G$6</f>
        <v>Implants</v>
      </c>
      <c r="AH213" s="92" t="str">
        <f>$H$6</f>
        <v>IUD</v>
      </c>
      <c r="AI213" s="575" t="str">
        <f>$I$6</f>
        <v>Emergency Contraceptives</v>
      </c>
      <c r="AJ213" s="92">
        <f>$J$6</f>
        <v>0</v>
      </c>
      <c r="AK213" s="92">
        <f>$K$6</f>
        <v>0</v>
      </c>
      <c r="AL213" s="92" t="str">
        <f>$L$6</f>
        <v>Total</v>
      </c>
      <c r="AM213" s="92"/>
      <c r="AN213" s="92"/>
      <c r="AO213" s="92"/>
      <c r="AP213" s="92"/>
      <c r="AQ213" s="92"/>
      <c r="AR213" s="92"/>
      <c r="AS213" s="92"/>
      <c r="AT213" s="92"/>
      <c r="AU213" s="109"/>
      <c r="AV213" s="92"/>
      <c r="AW213" s="92"/>
      <c r="AX213" s="92"/>
      <c r="AY213" s="92"/>
      <c r="AZ213" s="92"/>
      <c r="BA213" s="92"/>
    </row>
    <row r="214" spans="1:53" s="53" customFormat="1" x14ac:dyDescent="0.2">
      <c r="B214" s="567">
        <f>$C$5</f>
        <v>0</v>
      </c>
      <c r="C214" s="92">
        <f t="shared" ref="C214:K214" si="219">C88</f>
        <v>0</v>
      </c>
      <c r="D214" s="92">
        <f t="shared" si="219"/>
        <v>0</v>
      </c>
      <c r="E214" s="92">
        <f t="shared" si="219"/>
        <v>0</v>
      </c>
      <c r="F214" s="92">
        <f t="shared" si="219"/>
        <v>0</v>
      </c>
      <c r="G214" s="92">
        <f t="shared" si="219"/>
        <v>0</v>
      </c>
      <c r="H214" s="92">
        <f t="shared" si="219"/>
        <v>0</v>
      </c>
      <c r="I214" s="575">
        <f t="shared" si="219"/>
        <v>0</v>
      </c>
      <c r="J214" s="92">
        <f t="shared" si="219"/>
        <v>0</v>
      </c>
      <c r="K214" s="92">
        <f t="shared" si="219"/>
        <v>0</v>
      </c>
      <c r="L214" s="92">
        <f>SUM(C214:K214)</f>
        <v>0</v>
      </c>
      <c r="M214" s="92"/>
      <c r="N214" s="92"/>
      <c r="O214" s="567">
        <f>$C$5</f>
        <v>0</v>
      </c>
      <c r="P214" s="92">
        <f>C106</f>
        <v>0</v>
      </c>
      <c r="Q214" s="92">
        <f t="shared" ref="Q214:X214" si="220">D106</f>
        <v>0</v>
      </c>
      <c r="R214" s="575">
        <f t="shared" si="220"/>
        <v>0</v>
      </c>
      <c r="S214" s="575">
        <f t="shared" si="220"/>
        <v>0</v>
      </c>
      <c r="T214" s="92">
        <f t="shared" si="220"/>
        <v>0</v>
      </c>
      <c r="U214" s="92">
        <f t="shared" si="220"/>
        <v>0</v>
      </c>
      <c r="V214" s="575">
        <f t="shared" si="220"/>
        <v>0</v>
      </c>
      <c r="W214" s="92">
        <f t="shared" si="220"/>
        <v>0</v>
      </c>
      <c r="X214" s="92">
        <f t="shared" si="220"/>
        <v>0</v>
      </c>
      <c r="Y214" s="92">
        <f>SUM(P214:X214)</f>
        <v>0</v>
      </c>
      <c r="Z214" s="109"/>
      <c r="AA214" s="92"/>
      <c r="AB214" s="567">
        <f>$C$5</f>
        <v>0</v>
      </c>
      <c r="AC214" s="92">
        <f>C124</f>
        <v>0</v>
      </c>
      <c r="AD214" s="92">
        <f t="shared" ref="AD214:AK214" si="221">D124</f>
        <v>0</v>
      </c>
      <c r="AE214" s="575">
        <f t="shared" si="221"/>
        <v>0</v>
      </c>
      <c r="AF214" s="575">
        <f t="shared" si="221"/>
        <v>0</v>
      </c>
      <c r="AG214" s="92">
        <f t="shared" si="221"/>
        <v>0</v>
      </c>
      <c r="AH214" s="92">
        <f t="shared" si="221"/>
        <v>0</v>
      </c>
      <c r="AI214" s="575">
        <f t="shared" si="221"/>
        <v>0</v>
      </c>
      <c r="AJ214" s="92">
        <f t="shared" si="221"/>
        <v>0</v>
      </c>
      <c r="AK214" s="92">
        <f t="shared" si="221"/>
        <v>0</v>
      </c>
      <c r="AL214" s="92">
        <f>SUM(AC214:AK214)</f>
        <v>0</v>
      </c>
      <c r="AM214" s="92"/>
      <c r="AN214" s="92"/>
      <c r="AO214" s="92"/>
      <c r="AP214" s="92"/>
      <c r="AQ214" s="92"/>
      <c r="AR214" s="92"/>
      <c r="AS214" s="92"/>
      <c r="AT214" s="92"/>
      <c r="AU214" s="109"/>
      <c r="AV214" s="92"/>
      <c r="AW214" s="92"/>
      <c r="AX214" s="92"/>
      <c r="AY214" s="92"/>
      <c r="AZ214" s="92"/>
      <c r="BA214" s="92"/>
    </row>
    <row r="215" spans="1:53" s="53" customFormat="1" x14ac:dyDescent="0.2">
      <c r="B215" s="567">
        <f>$M$5</f>
        <v>1</v>
      </c>
      <c r="C215" s="92">
        <f t="shared" ref="C215:K215" si="222">M88</f>
        <v>0</v>
      </c>
      <c r="D215" s="92">
        <f t="shared" si="222"/>
        <v>0</v>
      </c>
      <c r="E215" s="92">
        <f t="shared" si="222"/>
        <v>0</v>
      </c>
      <c r="F215" s="92">
        <f t="shared" si="222"/>
        <v>0</v>
      </c>
      <c r="G215" s="92">
        <f t="shared" si="222"/>
        <v>0</v>
      </c>
      <c r="H215" s="92">
        <f t="shared" si="222"/>
        <v>0</v>
      </c>
      <c r="I215" s="575">
        <f t="shared" si="222"/>
        <v>0</v>
      </c>
      <c r="J215" s="92">
        <f t="shared" si="222"/>
        <v>0</v>
      </c>
      <c r="K215" s="92">
        <f t="shared" si="222"/>
        <v>0</v>
      </c>
      <c r="L215" s="92">
        <f>SUM(C215:K215)</f>
        <v>0</v>
      </c>
      <c r="M215" s="92"/>
      <c r="N215" s="92"/>
      <c r="O215" s="567">
        <f>$M$5</f>
        <v>1</v>
      </c>
      <c r="P215" s="92">
        <f>M106</f>
        <v>0</v>
      </c>
      <c r="Q215" s="92">
        <f t="shared" ref="Q215:X215" si="223">N106</f>
        <v>0</v>
      </c>
      <c r="R215" s="575">
        <f t="shared" si="223"/>
        <v>0</v>
      </c>
      <c r="S215" s="575">
        <f t="shared" si="223"/>
        <v>0</v>
      </c>
      <c r="T215" s="92">
        <f t="shared" si="223"/>
        <v>0</v>
      </c>
      <c r="U215" s="92">
        <f t="shared" si="223"/>
        <v>0</v>
      </c>
      <c r="V215" s="575">
        <f t="shared" si="223"/>
        <v>0</v>
      </c>
      <c r="W215" s="92">
        <f t="shared" si="223"/>
        <v>0</v>
      </c>
      <c r="X215" s="92">
        <f t="shared" si="223"/>
        <v>0</v>
      </c>
      <c r="Y215" s="92">
        <f>SUM(P215:X215)</f>
        <v>0</v>
      </c>
      <c r="Z215" s="109"/>
      <c r="AA215" s="92"/>
      <c r="AB215" s="567">
        <f>$M$5</f>
        <v>1</v>
      </c>
      <c r="AC215" s="92">
        <f>M124</f>
        <v>0</v>
      </c>
      <c r="AD215" s="92">
        <f t="shared" ref="AD215:AK215" si="224">N124</f>
        <v>0</v>
      </c>
      <c r="AE215" s="575">
        <f t="shared" si="224"/>
        <v>0</v>
      </c>
      <c r="AF215" s="575">
        <f t="shared" si="224"/>
        <v>0</v>
      </c>
      <c r="AG215" s="92">
        <f t="shared" si="224"/>
        <v>0</v>
      </c>
      <c r="AH215" s="92">
        <f t="shared" si="224"/>
        <v>0</v>
      </c>
      <c r="AI215" s="575">
        <f t="shared" si="224"/>
        <v>0</v>
      </c>
      <c r="AJ215" s="92">
        <f t="shared" si="224"/>
        <v>0</v>
      </c>
      <c r="AK215" s="92">
        <f t="shared" si="224"/>
        <v>0</v>
      </c>
      <c r="AL215" s="92">
        <f>SUM(AC215:AK215)</f>
        <v>0</v>
      </c>
      <c r="AM215" s="92"/>
      <c r="AN215" s="92"/>
      <c r="AO215" s="92"/>
      <c r="AP215" s="92"/>
      <c r="AQ215" s="92"/>
      <c r="AR215" s="92"/>
      <c r="AS215" s="92"/>
      <c r="AT215" s="92"/>
      <c r="AU215" s="109"/>
      <c r="AV215" s="92"/>
      <c r="AW215" s="92"/>
      <c r="AX215" s="92"/>
      <c r="AY215" s="92"/>
      <c r="AZ215" s="92"/>
      <c r="BA215" s="92"/>
    </row>
    <row r="216" spans="1:53" s="53" customFormat="1" x14ac:dyDescent="0.2">
      <c r="B216" s="54">
        <f>$W$5</f>
        <v>2</v>
      </c>
      <c r="C216" s="92">
        <f t="shared" ref="C216:K216" si="225">W88</f>
        <v>0</v>
      </c>
      <c r="D216" s="92">
        <f t="shared" si="225"/>
        <v>0</v>
      </c>
      <c r="E216" s="92">
        <f t="shared" si="225"/>
        <v>0</v>
      </c>
      <c r="F216" s="92">
        <f t="shared" si="225"/>
        <v>0</v>
      </c>
      <c r="G216" s="92">
        <f t="shared" si="225"/>
        <v>0</v>
      </c>
      <c r="H216" s="92">
        <f t="shared" si="225"/>
        <v>0</v>
      </c>
      <c r="I216" s="575">
        <f t="shared" si="225"/>
        <v>0</v>
      </c>
      <c r="J216" s="92">
        <f t="shared" si="225"/>
        <v>0</v>
      </c>
      <c r="K216" s="92">
        <f t="shared" si="225"/>
        <v>0</v>
      </c>
      <c r="L216" s="92">
        <f>SUM(C216:K216)</f>
        <v>0</v>
      </c>
      <c r="M216" s="92"/>
      <c r="N216" s="92"/>
      <c r="O216" s="54">
        <f>$W$5</f>
        <v>2</v>
      </c>
      <c r="P216" s="92">
        <f>W106</f>
        <v>0</v>
      </c>
      <c r="Q216" s="92">
        <f t="shared" ref="Q216:X216" si="226">X106</f>
        <v>0</v>
      </c>
      <c r="R216" s="575">
        <f t="shared" si="226"/>
        <v>0</v>
      </c>
      <c r="S216" s="575">
        <f t="shared" si="226"/>
        <v>0</v>
      </c>
      <c r="T216" s="92">
        <f t="shared" si="226"/>
        <v>0</v>
      </c>
      <c r="U216" s="92">
        <f t="shared" si="226"/>
        <v>0</v>
      </c>
      <c r="V216" s="575">
        <f t="shared" si="226"/>
        <v>0</v>
      </c>
      <c r="W216" s="92">
        <f t="shared" si="226"/>
        <v>0</v>
      </c>
      <c r="X216" s="92">
        <f t="shared" si="226"/>
        <v>0</v>
      </c>
      <c r="Y216" s="92">
        <f>SUM(P216:X216)</f>
        <v>0</v>
      </c>
      <c r="Z216" s="109"/>
      <c r="AA216" s="92"/>
      <c r="AB216" s="54">
        <f>$W$5</f>
        <v>2</v>
      </c>
      <c r="AC216" s="92">
        <f>W124</f>
        <v>0</v>
      </c>
      <c r="AD216" s="92">
        <f t="shared" ref="AD216:AK216" si="227">X124</f>
        <v>0</v>
      </c>
      <c r="AE216" s="575">
        <f t="shared" si="227"/>
        <v>0</v>
      </c>
      <c r="AF216" s="575">
        <f t="shared" si="227"/>
        <v>0</v>
      </c>
      <c r="AG216" s="92">
        <f t="shared" si="227"/>
        <v>0</v>
      </c>
      <c r="AH216" s="92">
        <f t="shared" si="227"/>
        <v>0</v>
      </c>
      <c r="AI216" s="575">
        <f t="shared" si="227"/>
        <v>0</v>
      </c>
      <c r="AJ216" s="92">
        <f t="shared" si="227"/>
        <v>0</v>
      </c>
      <c r="AK216" s="92">
        <f t="shared" si="227"/>
        <v>0</v>
      </c>
      <c r="AL216" s="92">
        <f>SUM(AC216:AK216)</f>
        <v>0</v>
      </c>
      <c r="AM216" s="92"/>
      <c r="AN216" s="92"/>
      <c r="AO216" s="92"/>
      <c r="AP216" s="92"/>
      <c r="AQ216" s="92"/>
      <c r="AR216" s="92"/>
      <c r="AS216" s="92"/>
      <c r="AT216" s="92"/>
      <c r="AU216" s="109"/>
      <c r="AV216" s="92"/>
      <c r="AW216" s="92"/>
      <c r="AX216" s="92"/>
      <c r="AY216" s="92"/>
      <c r="AZ216" s="92"/>
      <c r="BA216" s="92"/>
    </row>
    <row r="217" spans="1:53" s="53" customFormat="1" x14ac:dyDescent="0.2">
      <c r="B217" s="54">
        <f>$AG$5</f>
        <v>3</v>
      </c>
      <c r="C217" s="92">
        <f t="shared" ref="C217:K217" si="228">AG88</f>
        <v>0</v>
      </c>
      <c r="D217" s="92">
        <f t="shared" si="228"/>
        <v>0</v>
      </c>
      <c r="E217" s="92">
        <f t="shared" si="228"/>
        <v>0</v>
      </c>
      <c r="F217" s="92">
        <f t="shared" si="228"/>
        <v>0</v>
      </c>
      <c r="G217" s="92">
        <f t="shared" si="228"/>
        <v>0</v>
      </c>
      <c r="H217" s="92">
        <f t="shared" si="228"/>
        <v>0</v>
      </c>
      <c r="I217" s="575">
        <f t="shared" si="228"/>
        <v>0</v>
      </c>
      <c r="J217" s="92">
        <f t="shared" si="228"/>
        <v>0</v>
      </c>
      <c r="K217" s="92">
        <f t="shared" si="228"/>
        <v>0</v>
      </c>
      <c r="L217" s="92">
        <f>SUM(C217:K217)</f>
        <v>0</v>
      </c>
      <c r="M217" s="92"/>
      <c r="N217" s="92"/>
      <c r="O217" s="54">
        <f>$AG$5</f>
        <v>3</v>
      </c>
      <c r="P217" s="92">
        <f>AG106</f>
        <v>0</v>
      </c>
      <c r="Q217" s="92">
        <f t="shared" ref="Q217:X217" si="229">AH106</f>
        <v>0</v>
      </c>
      <c r="R217" s="575">
        <f t="shared" si="229"/>
        <v>0</v>
      </c>
      <c r="S217" s="575">
        <f t="shared" si="229"/>
        <v>0</v>
      </c>
      <c r="T217" s="92">
        <f t="shared" si="229"/>
        <v>0</v>
      </c>
      <c r="U217" s="92">
        <f t="shared" si="229"/>
        <v>0</v>
      </c>
      <c r="V217" s="575">
        <f t="shared" si="229"/>
        <v>0</v>
      </c>
      <c r="W217" s="92">
        <f t="shared" si="229"/>
        <v>0</v>
      </c>
      <c r="X217" s="92">
        <f t="shared" si="229"/>
        <v>0</v>
      </c>
      <c r="Y217" s="92">
        <f>SUM(P217:X217)</f>
        <v>0</v>
      </c>
      <c r="Z217" s="109"/>
      <c r="AA217" s="92"/>
      <c r="AB217" s="54">
        <f>$AG$5</f>
        <v>3</v>
      </c>
      <c r="AC217" s="92">
        <f>AG124</f>
        <v>0</v>
      </c>
      <c r="AD217" s="92">
        <f t="shared" ref="AD217:AK217" si="230">AH124</f>
        <v>0</v>
      </c>
      <c r="AE217" s="575">
        <f t="shared" si="230"/>
        <v>0</v>
      </c>
      <c r="AF217" s="575">
        <f t="shared" si="230"/>
        <v>0</v>
      </c>
      <c r="AG217" s="92">
        <f t="shared" si="230"/>
        <v>0</v>
      </c>
      <c r="AH217" s="92">
        <f t="shared" si="230"/>
        <v>0</v>
      </c>
      <c r="AI217" s="575">
        <f t="shared" si="230"/>
        <v>0</v>
      </c>
      <c r="AJ217" s="92">
        <f t="shared" si="230"/>
        <v>0</v>
      </c>
      <c r="AK217" s="92">
        <f t="shared" si="230"/>
        <v>0</v>
      </c>
      <c r="AL217" s="92">
        <f>SUM(AC217:AK217)</f>
        <v>0</v>
      </c>
      <c r="AM217" s="92"/>
      <c r="AN217" s="92"/>
      <c r="AO217" s="92"/>
      <c r="AP217" s="92"/>
      <c r="AQ217" s="92"/>
      <c r="AR217" s="92"/>
      <c r="AS217" s="92"/>
      <c r="AT217" s="92"/>
      <c r="AU217" s="109"/>
      <c r="AV217" s="92"/>
      <c r="AW217" s="92"/>
      <c r="AX217" s="92"/>
      <c r="AY217" s="92"/>
      <c r="AZ217" s="92"/>
      <c r="BA217" s="92"/>
    </row>
    <row r="218" spans="1:53" s="53" customFormat="1" x14ac:dyDescent="0.2">
      <c r="B218" s="568">
        <f>$AQ$5</f>
        <v>4</v>
      </c>
      <c r="C218" s="92">
        <f t="shared" ref="C218:K218" si="231">AG88</f>
        <v>0</v>
      </c>
      <c r="D218" s="92">
        <f t="shared" si="231"/>
        <v>0</v>
      </c>
      <c r="E218" s="92">
        <f t="shared" si="231"/>
        <v>0</v>
      </c>
      <c r="F218" s="92">
        <f t="shared" si="231"/>
        <v>0</v>
      </c>
      <c r="G218" s="92">
        <f t="shared" si="231"/>
        <v>0</v>
      </c>
      <c r="H218" s="92">
        <f t="shared" si="231"/>
        <v>0</v>
      </c>
      <c r="I218" s="575">
        <f t="shared" si="231"/>
        <v>0</v>
      </c>
      <c r="J218" s="92">
        <f t="shared" si="231"/>
        <v>0</v>
      </c>
      <c r="K218" s="92">
        <f t="shared" si="231"/>
        <v>0</v>
      </c>
      <c r="L218" s="92">
        <f>SUM(C218:K218)</f>
        <v>0</v>
      </c>
      <c r="M218" s="92"/>
      <c r="N218" s="92"/>
      <c r="O218" s="568">
        <f>$AQ$5</f>
        <v>4</v>
      </c>
      <c r="P218" s="92">
        <f>AQ106</f>
        <v>0</v>
      </c>
      <c r="Q218" s="92">
        <f t="shared" ref="Q218:X218" si="232">AR106</f>
        <v>0</v>
      </c>
      <c r="R218" s="575">
        <f t="shared" si="232"/>
        <v>0</v>
      </c>
      <c r="S218" s="575">
        <f t="shared" si="232"/>
        <v>0</v>
      </c>
      <c r="T218" s="92">
        <f t="shared" si="232"/>
        <v>0</v>
      </c>
      <c r="U218" s="92">
        <f t="shared" si="232"/>
        <v>0</v>
      </c>
      <c r="V218" s="575">
        <f t="shared" si="232"/>
        <v>0</v>
      </c>
      <c r="W218" s="92">
        <f t="shared" si="232"/>
        <v>0</v>
      </c>
      <c r="X218" s="92">
        <f t="shared" si="232"/>
        <v>0</v>
      </c>
      <c r="Y218" s="92">
        <f>SUM(P218:X218)</f>
        <v>0</v>
      </c>
      <c r="Z218" s="109"/>
      <c r="AA218" s="92"/>
      <c r="AB218" s="568">
        <f>$AQ$5</f>
        <v>4</v>
      </c>
      <c r="AC218" s="92">
        <f>AQ124</f>
        <v>0</v>
      </c>
      <c r="AD218" s="92">
        <f t="shared" ref="AD218:AK218" si="233">AR124</f>
        <v>0</v>
      </c>
      <c r="AE218" s="575">
        <f t="shared" si="233"/>
        <v>0</v>
      </c>
      <c r="AF218" s="575">
        <f t="shared" si="233"/>
        <v>0</v>
      </c>
      <c r="AG218" s="92">
        <f t="shared" si="233"/>
        <v>0</v>
      </c>
      <c r="AH218" s="92">
        <f t="shared" si="233"/>
        <v>0</v>
      </c>
      <c r="AI218" s="575">
        <f t="shared" si="233"/>
        <v>0</v>
      </c>
      <c r="AJ218" s="92">
        <f t="shared" si="233"/>
        <v>0</v>
      </c>
      <c r="AK218" s="92">
        <f t="shared" si="233"/>
        <v>0</v>
      </c>
      <c r="AL218" s="92">
        <f>SUM(AC218:AK218)</f>
        <v>0</v>
      </c>
      <c r="AM218" s="92"/>
      <c r="AN218" s="92"/>
      <c r="AO218" s="92"/>
      <c r="AP218" s="92"/>
      <c r="AQ218" s="92"/>
      <c r="AR218" s="92"/>
      <c r="AS218" s="92"/>
      <c r="AT218" s="92"/>
      <c r="AU218" s="109"/>
      <c r="AV218" s="92"/>
      <c r="AW218" s="92"/>
      <c r="AX218" s="92"/>
      <c r="AY218" s="92"/>
      <c r="AZ218" s="92"/>
      <c r="BA218" s="92"/>
    </row>
    <row r="219" spans="1:53" s="53" customFormat="1" x14ac:dyDescent="0.2">
      <c r="B219" s="54"/>
      <c r="C219" s="92"/>
      <c r="D219" s="92"/>
      <c r="E219" s="109"/>
      <c r="F219" s="92"/>
      <c r="G219" s="92"/>
      <c r="H219" s="92"/>
      <c r="I219" s="575"/>
      <c r="J219" s="92"/>
      <c r="K219" s="92"/>
      <c r="L219" s="92">
        <f>SUM(L214:L218)</f>
        <v>0</v>
      </c>
      <c r="M219" s="92"/>
      <c r="O219" s="54"/>
      <c r="P219" s="92"/>
      <c r="Q219" s="92"/>
      <c r="R219" s="622"/>
      <c r="S219" s="575"/>
      <c r="T219" s="92"/>
      <c r="U219" s="92"/>
      <c r="V219" s="575"/>
      <c r="W219" s="92"/>
      <c r="X219" s="92"/>
      <c r="Y219" s="92">
        <f>SUM(Y214:Y218)</f>
        <v>0</v>
      </c>
      <c r="Z219" s="109"/>
      <c r="AA219" s="54"/>
      <c r="AB219" s="54"/>
      <c r="AC219" s="92"/>
      <c r="AD219" s="92"/>
      <c r="AE219" s="622"/>
      <c r="AF219" s="575"/>
      <c r="AG219" s="92"/>
      <c r="AH219" s="92"/>
      <c r="AI219" s="575"/>
      <c r="AJ219" s="92"/>
      <c r="AK219" s="92"/>
      <c r="AL219" s="92">
        <f>SUM(AL214:AL218)</f>
        <v>0</v>
      </c>
      <c r="AM219" s="92"/>
      <c r="AN219" s="92"/>
      <c r="AO219" s="92"/>
      <c r="AP219" s="92"/>
      <c r="AQ219" s="92"/>
      <c r="AR219" s="92"/>
      <c r="AS219" s="92"/>
      <c r="AT219" s="92"/>
      <c r="AU219" s="109"/>
      <c r="AV219" s="92"/>
      <c r="AW219" s="92"/>
      <c r="AX219" s="92"/>
      <c r="AY219" s="92"/>
      <c r="AZ219" s="92"/>
      <c r="BA219" s="92"/>
    </row>
    <row r="220" spans="1:53" s="53" customFormat="1" x14ac:dyDescent="0.2">
      <c r="A220" s="108">
        <f>A12</f>
        <v>0</v>
      </c>
      <c r="B220" s="54" t="s">
        <v>13</v>
      </c>
      <c r="C220" s="92"/>
      <c r="D220" s="92"/>
      <c r="E220" s="109"/>
      <c r="F220" s="92"/>
      <c r="G220" s="92"/>
      <c r="H220" s="92"/>
      <c r="I220" s="575"/>
      <c r="J220" s="92"/>
      <c r="K220" s="92"/>
      <c r="L220" s="92"/>
      <c r="M220" s="92"/>
      <c r="N220" s="272">
        <f>A30</f>
        <v>0</v>
      </c>
      <c r="O220" s="82" t="s">
        <v>13</v>
      </c>
      <c r="R220" s="619"/>
      <c r="S220" s="619"/>
      <c r="V220" s="619"/>
      <c r="Z220" s="109"/>
      <c r="AA220" s="272" t="str">
        <f>$A$48</f>
        <v>Commerical</v>
      </c>
      <c r="AB220" s="82" t="s">
        <v>13</v>
      </c>
      <c r="AE220" s="619"/>
      <c r="AF220" s="619"/>
      <c r="AI220" s="619"/>
      <c r="AM220" s="92"/>
      <c r="AN220" s="92"/>
      <c r="AO220" s="92"/>
      <c r="AP220" s="92"/>
      <c r="AQ220" s="92"/>
      <c r="AR220" s="92"/>
      <c r="AS220" s="92"/>
      <c r="AT220" s="92"/>
      <c r="AU220" s="109"/>
      <c r="AV220" s="92"/>
      <c r="AW220" s="92"/>
      <c r="AX220" s="92"/>
      <c r="AY220" s="92"/>
      <c r="AZ220" s="92"/>
      <c r="BA220" s="92"/>
    </row>
    <row r="221" spans="1:53" s="53" customFormat="1" ht="22.5" x14ac:dyDescent="0.2">
      <c r="B221" s="54"/>
      <c r="C221" s="92" t="str">
        <f>$C$6</f>
        <v>Pills</v>
      </c>
      <c r="D221" s="92" t="str">
        <f>$D$6</f>
        <v>Injectables</v>
      </c>
      <c r="E221" s="92" t="str">
        <f>$E$6</f>
        <v>Condoms (male)</v>
      </c>
      <c r="F221" s="92" t="str">
        <f>$F$6</f>
        <v>Condoms (female)</v>
      </c>
      <c r="G221" s="92" t="str">
        <f>$G$6</f>
        <v>Implants</v>
      </c>
      <c r="H221" s="92" t="str">
        <f>$H$6</f>
        <v>IUD</v>
      </c>
      <c r="I221" s="575" t="str">
        <f>$I$6</f>
        <v>Emergency Contraceptives</v>
      </c>
      <c r="J221" s="92">
        <f>$J$6</f>
        <v>0</v>
      </c>
      <c r="K221" s="92">
        <f>$K$6</f>
        <v>0</v>
      </c>
      <c r="L221" s="92" t="str">
        <f>$L$6</f>
        <v>Total</v>
      </c>
      <c r="M221" s="92"/>
      <c r="N221" s="92"/>
      <c r="P221" s="92" t="str">
        <f>$C$6</f>
        <v>Pills</v>
      </c>
      <c r="Q221" s="92" t="str">
        <f>$D$6</f>
        <v>Injectables</v>
      </c>
      <c r="R221" s="575" t="str">
        <f>$E$6</f>
        <v>Condoms (male)</v>
      </c>
      <c r="S221" s="575" t="str">
        <f>$F$6</f>
        <v>Condoms (female)</v>
      </c>
      <c r="T221" s="92" t="str">
        <f>$G$6</f>
        <v>Implants</v>
      </c>
      <c r="U221" s="92" t="str">
        <f>$H$6</f>
        <v>IUD</v>
      </c>
      <c r="V221" s="575" t="str">
        <f>$I$6</f>
        <v>Emergency Contraceptives</v>
      </c>
      <c r="W221" s="92">
        <f>$J$6</f>
        <v>0</v>
      </c>
      <c r="X221" s="92">
        <f>$K$6</f>
        <v>0</v>
      </c>
      <c r="Y221" s="92" t="str">
        <f>$L$6</f>
        <v>Total</v>
      </c>
      <c r="Z221" s="109"/>
      <c r="AA221" s="92"/>
      <c r="AC221" s="92" t="str">
        <f>$C$6</f>
        <v>Pills</v>
      </c>
      <c r="AD221" s="92" t="str">
        <f>$D$6</f>
        <v>Injectables</v>
      </c>
      <c r="AE221" s="575" t="str">
        <f>$E$6</f>
        <v>Condoms (male)</v>
      </c>
      <c r="AF221" s="575" t="str">
        <f>$F$6</f>
        <v>Condoms (female)</v>
      </c>
      <c r="AG221" s="92" t="str">
        <f>$G$6</f>
        <v>Implants</v>
      </c>
      <c r="AH221" s="92" t="str">
        <f>$H$6</f>
        <v>IUD</v>
      </c>
      <c r="AI221" s="575" t="str">
        <f>$I$6</f>
        <v>Emergency Contraceptives</v>
      </c>
      <c r="AJ221" s="92">
        <f>$J$6</f>
        <v>0</v>
      </c>
      <c r="AK221" s="92">
        <f>$K$6</f>
        <v>0</v>
      </c>
      <c r="AL221" s="92" t="str">
        <f>$L$6</f>
        <v>Total</v>
      </c>
      <c r="AM221" s="92"/>
      <c r="AN221" s="92"/>
      <c r="AO221" s="92"/>
      <c r="AP221" s="92"/>
      <c r="AQ221" s="92"/>
      <c r="AR221" s="92"/>
      <c r="AS221" s="92"/>
      <c r="AT221" s="92"/>
      <c r="AU221" s="109"/>
      <c r="AV221" s="92"/>
      <c r="AW221" s="92"/>
      <c r="AX221" s="92"/>
      <c r="AY221" s="92"/>
      <c r="AZ221" s="92"/>
      <c r="BA221" s="92"/>
    </row>
    <row r="222" spans="1:53" s="53" customFormat="1" x14ac:dyDescent="0.2">
      <c r="B222" s="567">
        <f>$C$5</f>
        <v>0</v>
      </c>
      <c r="C222" s="92">
        <f t="shared" ref="C222:K222" si="234">C89</f>
        <v>0</v>
      </c>
      <c r="D222" s="92">
        <f t="shared" si="234"/>
        <v>0</v>
      </c>
      <c r="E222" s="92">
        <f t="shared" si="234"/>
        <v>0</v>
      </c>
      <c r="F222" s="92">
        <f t="shared" si="234"/>
        <v>0</v>
      </c>
      <c r="G222" s="92">
        <f t="shared" si="234"/>
        <v>0</v>
      </c>
      <c r="H222" s="92">
        <f t="shared" si="234"/>
        <v>0</v>
      </c>
      <c r="I222" s="575">
        <f t="shared" si="234"/>
        <v>0</v>
      </c>
      <c r="J222" s="92">
        <f t="shared" si="234"/>
        <v>0</v>
      </c>
      <c r="K222" s="92">
        <f t="shared" si="234"/>
        <v>0</v>
      </c>
      <c r="L222" s="92">
        <f>SUM(C222:K222)</f>
        <v>0</v>
      </c>
      <c r="M222" s="92"/>
      <c r="N222" s="92"/>
      <c r="O222" s="567">
        <f>$C$5</f>
        <v>0</v>
      </c>
      <c r="P222" s="92">
        <f>C107</f>
        <v>0</v>
      </c>
      <c r="Q222" s="92">
        <f t="shared" ref="Q222:X222" si="235">D107</f>
        <v>0</v>
      </c>
      <c r="R222" s="575">
        <f t="shared" si="235"/>
        <v>0</v>
      </c>
      <c r="S222" s="575">
        <f t="shared" si="235"/>
        <v>0</v>
      </c>
      <c r="T222" s="92">
        <f t="shared" si="235"/>
        <v>0</v>
      </c>
      <c r="U222" s="92">
        <f t="shared" si="235"/>
        <v>0</v>
      </c>
      <c r="V222" s="575">
        <f t="shared" si="235"/>
        <v>0</v>
      </c>
      <c r="W222" s="92">
        <f t="shared" si="235"/>
        <v>0</v>
      </c>
      <c r="X222" s="92">
        <f t="shared" si="235"/>
        <v>0</v>
      </c>
      <c r="Y222" s="92">
        <f>SUM(P222:X222)</f>
        <v>0</v>
      </c>
      <c r="Z222" s="109"/>
      <c r="AA222" s="92"/>
      <c r="AB222" s="567">
        <f>$C$5</f>
        <v>0</v>
      </c>
      <c r="AC222" s="92">
        <f>C125</f>
        <v>0</v>
      </c>
      <c r="AD222" s="92">
        <f t="shared" ref="AD222:AK222" si="236">D125</f>
        <v>0</v>
      </c>
      <c r="AE222" s="575">
        <f t="shared" si="236"/>
        <v>0</v>
      </c>
      <c r="AF222" s="575">
        <f t="shared" si="236"/>
        <v>0</v>
      </c>
      <c r="AG222" s="92">
        <f t="shared" si="236"/>
        <v>0</v>
      </c>
      <c r="AH222" s="92">
        <f t="shared" si="236"/>
        <v>0</v>
      </c>
      <c r="AI222" s="575">
        <f t="shared" si="236"/>
        <v>0</v>
      </c>
      <c r="AJ222" s="92">
        <f t="shared" si="236"/>
        <v>0</v>
      </c>
      <c r="AK222" s="92">
        <f t="shared" si="236"/>
        <v>0</v>
      </c>
      <c r="AL222" s="92">
        <f>SUM(AC222:AK222)</f>
        <v>0</v>
      </c>
      <c r="AM222" s="92"/>
      <c r="AN222" s="92"/>
      <c r="AO222" s="92"/>
      <c r="AP222" s="92"/>
      <c r="AQ222" s="92"/>
      <c r="AR222" s="92"/>
      <c r="AS222" s="92"/>
      <c r="AT222" s="92"/>
      <c r="AU222" s="109"/>
      <c r="AV222" s="92"/>
      <c r="AW222" s="92"/>
      <c r="AX222" s="92"/>
      <c r="AY222" s="92"/>
      <c r="AZ222" s="92"/>
      <c r="BA222" s="92"/>
    </row>
    <row r="223" spans="1:53" s="53" customFormat="1" x14ac:dyDescent="0.2">
      <c r="B223" s="567">
        <f>$M$5</f>
        <v>1</v>
      </c>
      <c r="C223" s="92">
        <f t="shared" ref="C223:K223" si="237">M89</f>
        <v>0</v>
      </c>
      <c r="D223" s="92">
        <f t="shared" si="237"/>
        <v>0</v>
      </c>
      <c r="E223" s="92">
        <f t="shared" si="237"/>
        <v>0</v>
      </c>
      <c r="F223" s="92">
        <f t="shared" si="237"/>
        <v>0</v>
      </c>
      <c r="G223" s="92">
        <f t="shared" si="237"/>
        <v>0</v>
      </c>
      <c r="H223" s="92">
        <f t="shared" si="237"/>
        <v>0</v>
      </c>
      <c r="I223" s="575">
        <f t="shared" si="237"/>
        <v>0</v>
      </c>
      <c r="J223" s="92">
        <f t="shared" si="237"/>
        <v>0</v>
      </c>
      <c r="K223" s="92">
        <f t="shared" si="237"/>
        <v>0</v>
      </c>
      <c r="L223" s="92">
        <f>SUM(C223:K223)</f>
        <v>0</v>
      </c>
      <c r="M223" s="92"/>
      <c r="N223" s="92"/>
      <c r="O223" s="567">
        <f>$M$5</f>
        <v>1</v>
      </c>
      <c r="P223" s="92">
        <f>M107</f>
        <v>0</v>
      </c>
      <c r="Q223" s="92">
        <f t="shared" ref="Q223:X223" si="238">N107</f>
        <v>0</v>
      </c>
      <c r="R223" s="575">
        <f t="shared" si="238"/>
        <v>0</v>
      </c>
      <c r="S223" s="575">
        <f t="shared" si="238"/>
        <v>0</v>
      </c>
      <c r="T223" s="92">
        <f t="shared" si="238"/>
        <v>0</v>
      </c>
      <c r="U223" s="92">
        <f t="shared" si="238"/>
        <v>0</v>
      </c>
      <c r="V223" s="575">
        <f t="shared" si="238"/>
        <v>0</v>
      </c>
      <c r="W223" s="92">
        <f t="shared" si="238"/>
        <v>0</v>
      </c>
      <c r="X223" s="92">
        <f t="shared" si="238"/>
        <v>0</v>
      </c>
      <c r="Y223" s="92">
        <f>SUM(P223:X223)</f>
        <v>0</v>
      </c>
      <c r="Z223" s="7"/>
      <c r="AA223" s="92"/>
      <c r="AB223" s="567">
        <f>$M$5</f>
        <v>1</v>
      </c>
      <c r="AC223" s="92">
        <f>M125</f>
        <v>0</v>
      </c>
      <c r="AD223" s="92">
        <f t="shared" ref="AD223:AK223" si="239">N125</f>
        <v>0</v>
      </c>
      <c r="AE223" s="575">
        <f t="shared" si="239"/>
        <v>0</v>
      </c>
      <c r="AF223" s="575">
        <f t="shared" si="239"/>
        <v>0</v>
      </c>
      <c r="AG223" s="92">
        <f t="shared" si="239"/>
        <v>0</v>
      </c>
      <c r="AH223" s="92">
        <f t="shared" si="239"/>
        <v>0</v>
      </c>
      <c r="AI223" s="575">
        <f t="shared" si="239"/>
        <v>0</v>
      </c>
      <c r="AJ223" s="92">
        <f t="shared" si="239"/>
        <v>0</v>
      </c>
      <c r="AK223" s="92">
        <f t="shared" si="239"/>
        <v>0</v>
      </c>
      <c r="AL223" s="92">
        <f>SUM(AC223:AK223)</f>
        <v>0</v>
      </c>
      <c r="AM223" s="92"/>
      <c r="AN223" s="92"/>
      <c r="AO223" s="92"/>
      <c r="AP223" s="92"/>
      <c r="AQ223" s="92"/>
      <c r="AR223" s="92"/>
      <c r="AS223" s="92"/>
      <c r="AT223" s="92"/>
      <c r="AU223" s="109"/>
      <c r="AV223" s="92"/>
      <c r="AW223" s="92"/>
      <c r="AX223" s="92"/>
      <c r="AY223" s="92"/>
      <c r="AZ223" s="92"/>
      <c r="BA223" s="92"/>
    </row>
    <row r="224" spans="1:53" x14ac:dyDescent="0.2">
      <c r="A224" s="53"/>
      <c r="B224" s="54">
        <f>$W$5</f>
        <v>2</v>
      </c>
      <c r="C224" s="92">
        <f t="shared" ref="C224:K224" si="240">W89</f>
        <v>0</v>
      </c>
      <c r="D224" s="92">
        <f t="shared" si="240"/>
        <v>0</v>
      </c>
      <c r="E224" s="92">
        <f t="shared" si="240"/>
        <v>0</v>
      </c>
      <c r="F224" s="92">
        <f t="shared" si="240"/>
        <v>0</v>
      </c>
      <c r="G224" s="92">
        <f t="shared" si="240"/>
        <v>0</v>
      </c>
      <c r="H224" s="92">
        <f t="shared" si="240"/>
        <v>0</v>
      </c>
      <c r="I224" s="575">
        <f t="shared" si="240"/>
        <v>0</v>
      </c>
      <c r="J224" s="92">
        <f t="shared" si="240"/>
        <v>0</v>
      </c>
      <c r="K224" s="92">
        <f t="shared" si="240"/>
        <v>0</v>
      </c>
      <c r="L224" s="92">
        <f>SUM(C224:K224)</f>
        <v>0</v>
      </c>
      <c r="N224" s="92"/>
      <c r="O224" s="54">
        <f>$W$5</f>
        <v>2</v>
      </c>
      <c r="P224" s="92">
        <f>W107</f>
        <v>0</v>
      </c>
      <c r="Q224" s="92">
        <f t="shared" ref="Q224:X224" si="241">X107</f>
        <v>0</v>
      </c>
      <c r="R224" s="575">
        <f t="shared" si="241"/>
        <v>0</v>
      </c>
      <c r="S224" s="575">
        <f t="shared" si="241"/>
        <v>0</v>
      </c>
      <c r="T224" s="92">
        <f t="shared" si="241"/>
        <v>0</v>
      </c>
      <c r="U224" s="92">
        <f t="shared" si="241"/>
        <v>0</v>
      </c>
      <c r="V224" s="575">
        <f t="shared" si="241"/>
        <v>0</v>
      </c>
      <c r="W224" s="92">
        <f t="shared" si="241"/>
        <v>0</v>
      </c>
      <c r="X224" s="92">
        <f t="shared" si="241"/>
        <v>0</v>
      </c>
      <c r="Y224" s="92">
        <f>SUM(P224:X224)</f>
        <v>0</v>
      </c>
      <c r="AA224" s="92"/>
      <c r="AB224" s="54">
        <f>$W$5</f>
        <v>2</v>
      </c>
      <c r="AC224" s="92">
        <f>W125</f>
        <v>0</v>
      </c>
      <c r="AD224" s="92">
        <f t="shared" ref="AD224:AK224" si="242">X125</f>
        <v>0</v>
      </c>
      <c r="AE224" s="575">
        <f t="shared" si="242"/>
        <v>0</v>
      </c>
      <c r="AF224" s="575">
        <f t="shared" si="242"/>
        <v>0</v>
      </c>
      <c r="AG224" s="92">
        <f t="shared" si="242"/>
        <v>0</v>
      </c>
      <c r="AH224" s="92">
        <f t="shared" si="242"/>
        <v>0</v>
      </c>
      <c r="AI224" s="575">
        <f t="shared" si="242"/>
        <v>0</v>
      </c>
      <c r="AJ224" s="92">
        <f t="shared" si="242"/>
        <v>0</v>
      </c>
      <c r="AK224" s="92">
        <f t="shared" si="242"/>
        <v>0</v>
      </c>
      <c r="AL224" s="92">
        <f>SUM(AC224:AK224)</f>
        <v>0</v>
      </c>
    </row>
    <row r="225" spans="1:38" x14ac:dyDescent="0.2">
      <c r="B225" s="54">
        <f>$AG$5</f>
        <v>3</v>
      </c>
      <c r="C225" s="92">
        <f t="shared" ref="C225:K225" si="243">AG89</f>
        <v>0</v>
      </c>
      <c r="D225" s="92">
        <f t="shared" si="243"/>
        <v>0</v>
      </c>
      <c r="E225" s="92">
        <f t="shared" si="243"/>
        <v>0</v>
      </c>
      <c r="F225" s="92">
        <f t="shared" si="243"/>
        <v>0</v>
      </c>
      <c r="G225" s="92">
        <f t="shared" si="243"/>
        <v>0</v>
      </c>
      <c r="H225" s="92">
        <f t="shared" si="243"/>
        <v>0</v>
      </c>
      <c r="I225" s="575">
        <f t="shared" si="243"/>
        <v>0</v>
      </c>
      <c r="J225" s="92">
        <f t="shared" si="243"/>
        <v>0</v>
      </c>
      <c r="K225" s="92">
        <f t="shared" si="243"/>
        <v>0</v>
      </c>
      <c r="L225" s="92">
        <f>SUM(C225:K225)</f>
        <v>0</v>
      </c>
      <c r="N225" s="92"/>
      <c r="O225" s="54">
        <f>$AG$5</f>
        <v>3</v>
      </c>
      <c r="P225" s="92">
        <f>AG107</f>
        <v>0</v>
      </c>
      <c r="Q225" s="92">
        <f t="shared" ref="Q225:X225" si="244">AH107</f>
        <v>0</v>
      </c>
      <c r="R225" s="575">
        <f t="shared" si="244"/>
        <v>0</v>
      </c>
      <c r="S225" s="575">
        <f t="shared" si="244"/>
        <v>0</v>
      </c>
      <c r="T225" s="92">
        <f t="shared" si="244"/>
        <v>0</v>
      </c>
      <c r="U225" s="92">
        <f t="shared" si="244"/>
        <v>0</v>
      </c>
      <c r="V225" s="575">
        <f t="shared" si="244"/>
        <v>0</v>
      </c>
      <c r="W225" s="92">
        <f t="shared" si="244"/>
        <v>0</v>
      </c>
      <c r="X225" s="92">
        <f t="shared" si="244"/>
        <v>0</v>
      </c>
      <c r="Y225" s="92">
        <f>SUM(P225:X225)</f>
        <v>0</v>
      </c>
      <c r="AA225" s="92"/>
      <c r="AB225" s="54">
        <f>$AG$5</f>
        <v>3</v>
      </c>
      <c r="AC225" s="92">
        <f>AG125</f>
        <v>0</v>
      </c>
      <c r="AD225" s="92">
        <f t="shared" ref="AD225:AK225" si="245">AH125</f>
        <v>0</v>
      </c>
      <c r="AE225" s="575">
        <f t="shared" si="245"/>
        <v>0</v>
      </c>
      <c r="AF225" s="575">
        <f t="shared" si="245"/>
        <v>0</v>
      </c>
      <c r="AG225" s="92">
        <f t="shared" si="245"/>
        <v>0</v>
      </c>
      <c r="AH225" s="92">
        <f t="shared" si="245"/>
        <v>0</v>
      </c>
      <c r="AI225" s="575">
        <f t="shared" si="245"/>
        <v>0</v>
      </c>
      <c r="AJ225" s="92">
        <f t="shared" si="245"/>
        <v>0</v>
      </c>
      <c r="AK225" s="92">
        <f t="shared" si="245"/>
        <v>0</v>
      </c>
      <c r="AL225" s="92">
        <f>SUM(AC225:AK225)</f>
        <v>0</v>
      </c>
    </row>
    <row r="226" spans="1:38" x14ac:dyDescent="0.2">
      <c r="B226" s="568">
        <f>$AQ$5</f>
        <v>4</v>
      </c>
      <c r="C226" s="92">
        <f t="shared" ref="C226:K226" si="246">AQ89</f>
        <v>0</v>
      </c>
      <c r="D226" s="92">
        <f t="shared" si="246"/>
        <v>0</v>
      </c>
      <c r="E226" s="92">
        <f t="shared" si="246"/>
        <v>0</v>
      </c>
      <c r="F226" s="92">
        <f t="shared" si="246"/>
        <v>0</v>
      </c>
      <c r="G226" s="92">
        <f t="shared" si="246"/>
        <v>0</v>
      </c>
      <c r="H226" s="92">
        <f t="shared" si="246"/>
        <v>0</v>
      </c>
      <c r="I226" s="575">
        <f t="shared" si="246"/>
        <v>0</v>
      </c>
      <c r="J226" s="92">
        <f t="shared" si="246"/>
        <v>0</v>
      </c>
      <c r="K226" s="92">
        <f t="shared" si="246"/>
        <v>0</v>
      </c>
      <c r="L226" s="92">
        <f>SUM(C226:K226)</f>
        <v>0</v>
      </c>
      <c r="N226" s="92"/>
      <c r="O226" s="568">
        <f>$AQ$5</f>
        <v>4</v>
      </c>
      <c r="P226" s="92">
        <f>AQ107</f>
        <v>0</v>
      </c>
      <c r="Q226" s="92">
        <f t="shared" ref="Q226:X226" si="247">AR107</f>
        <v>0</v>
      </c>
      <c r="R226" s="575">
        <f t="shared" si="247"/>
        <v>0</v>
      </c>
      <c r="S226" s="575">
        <f t="shared" si="247"/>
        <v>0</v>
      </c>
      <c r="T226" s="92">
        <f t="shared" si="247"/>
        <v>0</v>
      </c>
      <c r="U226" s="92">
        <f t="shared" si="247"/>
        <v>0</v>
      </c>
      <c r="V226" s="575">
        <f t="shared" si="247"/>
        <v>0</v>
      </c>
      <c r="W226" s="92">
        <f t="shared" si="247"/>
        <v>0</v>
      </c>
      <c r="X226" s="92">
        <f t="shared" si="247"/>
        <v>0</v>
      </c>
      <c r="Y226" s="92">
        <f>SUM(P226:X226)</f>
        <v>0</v>
      </c>
      <c r="AA226" s="92"/>
      <c r="AB226" s="568">
        <f>$AQ$5</f>
        <v>4</v>
      </c>
      <c r="AC226" s="92">
        <f>AQ125</f>
        <v>0</v>
      </c>
      <c r="AD226" s="92">
        <f t="shared" ref="AD226:AK226" si="248">AR125</f>
        <v>0</v>
      </c>
      <c r="AE226" s="575">
        <f t="shared" si="248"/>
        <v>0</v>
      </c>
      <c r="AF226" s="575">
        <f t="shared" si="248"/>
        <v>0</v>
      </c>
      <c r="AG226" s="92">
        <f t="shared" si="248"/>
        <v>0</v>
      </c>
      <c r="AH226" s="92">
        <f t="shared" si="248"/>
        <v>0</v>
      </c>
      <c r="AI226" s="575">
        <f t="shared" si="248"/>
        <v>0</v>
      </c>
      <c r="AJ226" s="92">
        <f t="shared" si="248"/>
        <v>0</v>
      </c>
      <c r="AK226" s="92">
        <f t="shared" si="248"/>
        <v>0</v>
      </c>
      <c r="AL226" s="92">
        <f>SUM(AC226:AK226)</f>
        <v>0</v>
      </c>
    </row>
    <row r="227" spans="1:38" x14ac:dyDescent="0.2">
      <c r="B227" s="54"/>
      <c r="C227" s="92"/>
      <c r="D227" s="92"/>
      <c r="E227" s="109"/>
      <c r="F227" s="92"/>
      <c r="G227" s="92"/>
      <c r="H227" s="92"/>
      <c r="I227" s="575"/>
      <c r="J227" s="92"/>
      <c r="K227" s="92"/>
      <c r="L227" s="92">
        <f>SUM(L222:L226)</f>
        <v>0</v>
      </c>
      <c r="N227" s="53"/>
      <c r="O227" s="54"/>
      <c r="P227" s="92"/>
      <c r="Q227" s="92"/>
      <c r="R227" s="622"/>
      <c r="S227" s="575"/>
      <c r="T227" s="92"/>
      <c r="U227" s="92"/>
      <c r="V227" s="575"/>
      <c r="W227" s="92"/>
      <c r="X227" s="92"/>
      <c r="Y227" s="92">
        <f>SUM(Y222:Y226)</f>
        <v>0</v>
      </c>
      <c r="AA227" s="54"/>
      <c r="AB227" s="54"/>
      <c r="AC227" s="92"/>
      <c r="AD227" s="92"/>
      <c r="AE227" s="622"/>
      <c r="AF227" s="575"/>
      <c r="AG227" s="92"/>
      <c r="AH227" s="92"/>
      <c r="AI227" s="575"/>
      <c r="AJ227" s="92"/>
      <c r="AK227" s="92"/>
      <c r="AL227" s="92">
        <f>SUM(AL222:AL226)</f>
        <v>0</v>
      </c>
    </row>
    <row r="228" spans="1:38" x14ac:dyDescent="0.2">
      <c r="A228" s="108">
        <f>A12</f>
        <v>0</v>
      </c>
      <c r="B228" s="54" t="s">
        <v>14</v>
      </c>
      <c r="C228" s="92"/>
      <c r="D228" s="92"/>
      <c r="E228" s="109"/>
      <c r="F228" s="92"/>
      <c r="G228" s="92"/>
      <c r="H228" s="92"/>
      <c r="I228" s="575"/>
      <c r="J228" s="92"/>
      <c r="K228" s="92"/>
      <c r="L228" s="92"/>
      <c r="N228" s="272">
        <f>A30</f>
        <v>0</v>
      </c>
      <c r="O228" s="82" t="s">
        <v>14</v>
      </c>
      <c r="P228" s="53"/>
      <c r="Q228" s="53"/>
      <c r="R228" s="619"/>
      <c r="S228" s="619"/>
      <c r="T228" s="53"/>
      <c r="U228" s="53"/>
      <c r="V228" s="619"/>
      <c r="W228" s="53"/>
      <c r="X228" s="53"/>
      <c r="Y228" s="53"/>
      <c r="AA228" s="272" t="str">
        <f>$A$48</f>
        <v>Commerical</v>
      </c>
      <c r="AB228" s="82" t="s">
        <v>14</v>
      </c>
      <c r="AC228" s="53"/>
      <c r="AD228" s="53"/>
      <c r="AE228" s="619"/>
      <c r="AF228" s="619"/>
      <c r="AG228" s="53"/>
      <c r="AH228" s="53"/>
      <c r="AI228" s="619"/>
      <c r="AJ228" s="53"/>
      <c r="AK228" s="53"/>
      <c r="AL228" s="53"/>
    </row>
    <row r="229" spans="1:38" ht="22.5" x14ac:dyDescent="0.2">
      <c r="A229" s="53"/>
      <c r="B229" s="54"/>
      <c r="C229" s="92" t="str">
        <f>$C$6</f>
        <v>Pills</v>
      </c>
      <c r="D229" s="92" t="str">
        <f>$D$6</f>
        <v>Injectables</v>
      </c>
      <c r="E229" s="92" t="str">
        <f>$E$6</f>
        <v>Condoms (male)</v>
      </c>
      <c r="F229" s="92" t="str">
        <f>$F$6</f>
        <v>Condoms (female)</v>
      </c>
      <c r="G229" s="92" t="str">
        <f>$G$6</f>
        <v>Implants</v>
      </c>
      <c r="H229" s="92" t="str">
        <f>$H$6</f>
        <v>IUD</v>
      </c>
      <c r="I229" s="575" t="str">
        <f>$I$6</f>
        <v>Emergency Contraceptives</v>
      </c>
      <c r="J229" s="92">
        <f>$J$6</f>
        <v>0</v>
      </c>
      <c r="K229" s="92">
        <f>$K$6</f>
        <v>0</v>
      </c>
      <c r="L229" s="92" t="str">
        <f>$L$6</f>
        <v>Total</v>
      </c>
      <c r="N229" s="92"/>
      <c r="O229" s="53"/>
      <c r="P229" s="92" t="str">
        <f>$C$6</f>
        <v>Pills</v>
      </c>
      <c r="Q229" s="92" t="str">
        <f>$D$6</f>
        <v>Injectables</v>
      </c>
      <c r="R229" s="575" t="str">
        <f>$E$6</f>
        <v>Condoms (male)</v>
      </c>
      <c r="S229" s="575" t="str">
        <f>$F$6</f>
        <v>Condoms (female)</v>
      </c>
      <c r="T229" s="92" t="str">
        <f>$G$6</f>
        <v>Implants</v>
      </c>
      <c r="U229" s="92" t="str">
        <f>$H$6</f>
        <v>IUD</v>
      </c>
      <c r="V229" s="575" t="str">
        <f>$I$6</f>
        <v>Emergency Contraceptives</v>
      </c>
      <c r="W229" s="92">
        <f>$J$6</f>
        <v>0</v>
      </c>
      <c r="X229" s="92">
        <f>$K$6</f>
        <v>0</v>
      </c>
      <c r="Y229" s="92" t="str">
        <f>$L$6</f>
        <v>Total</v>
      </c>
      <c r="AA229" s="92"/>
      <c r="AB229" s="53"/>
      <c r="AC229" s="92" t="str">
        <f>$C$6</f>
        <v>Pills</v>
      </c>
      <c r="AD229" s="92" t="str">
        <f>$D$6</f>
        <v>Injectables</v>
      </c>
      <c r="AE229" s="575" t="str">
        <f>$E$6</f>
        <v>Condoms (male)</v>
      </c>
      <c r="AF229" s="575" t="str">
        <f>$F$6</f>
        <v>Condoms (female)</v>
      </c>
      <c r="AG229" s="92" t="str">
        <f>$G$6</f>
        <v>Implants</v>
      </c>
      <c r="AH229" s="92" t="str">
        <f>$H$6</f>
        <v>IUD</v>
      </c>
      <c r="AI229" s="575" t="str">
        <f>$I$6</f>
        <v>Emergency Contraceptives</v>
      </c>
      <c r="AJ229" s="92">
        <f>$J$6</f>
        <v>0</v>
      </c>
      <c r="AK229" s="92">
        <f>$K$6</f>
        <v>0</v>
      </c>
      <c r="AL229" s="92" t="str">
        <f>$L$6</f>
        <v>Total</v>
      </c>
    </row>
    <row r="230" spans="1:38" x14ac:dyDescent="0.2">
      <c r="A230" s="53"/>
      <c r="B230" s="567">
        <f>$C$5</f>
        <v>0</v>
      </c>
      <c r="C230" s="92">
        <f t="shared" ref="C230:K230" si="249">C90</f>
        <v>0</v>
      </c>
      <c r="D230" s="92">
        <f t="shared" si="249"/>
        <v>0</v>
      </c>
      <c r="E230" s="92">
        <f t="shared" si="249"/>
        <v>0</v>
      </c>
      <c r="F230" s="92">
        <f t="shared" si="249"/>
        <v>0</v>
      </c>
      <c r="G230" s="92">
        <f t="shared" si="249"/>
        <v>0</v>
      </c>
      <c r="H230" s="92">
        <f t="shared" si="249"/>
        <v>0</v>
      </c>
      <c r="I230" s="575">
        <f t="shared" si="249"/>
        <v>0</v>
      </c>
      <c r="J230" s="92">
        <f t="shared" si="249"/>
        <v>0</v>
      </c>
      <c r="K230" s="92">
        <f t="shared" si="249"/>
        <v>0</v>
      </c>
      <c r="L230" s="92">
        <f>SUM(C230:K230)</f>
        <v>0</v>
      </c>
      <c r="N230" s="92"/>
      <c r="O230" s="567">
        <f>$C$5</f>
        <v>0</v>
      </c>
      <c r="P230" s="92">
        <f>C108</f>
        <v>0</v>
      </c>
      <c r="Q230" s="92">
        <f t="shared" ref="Q230:X230" si="250">D108</f>
        <v>0</v>
      </c>
      <c r="R230" s="575">
        <f t="shared" si="250"/>
        <v>0</v>
      </c>
      <c r="S230" s="575">
        <f t="shared" si="250"/>
        <v>0</v>
      </c>
      <c r="T230" s="92">
        <f t="shared" si="250"/>
        <v>0</v>
      </c>
      <c r="U230" s="92">
        <f t="shared" si="250"/>
        <v>0</v>
      </c>
      <c r="V230" s="575">
        <f t="shared" si="250"/>
        <v>0</v>
      </c>
      <c r="W230" s="92">
        <f t="shared" si="250"/>
        <v>0</v>
      </c>
      <c r="X230" s="92">
        <f t="shared" si="250"/>
        <v>0</v>
      </c>
      <c r="Y230" s="92">
        <f>SUM(P230:X230)</f>
        <v>0</v>
      </c>
      <c r="AA230" s="92"/>
      <c r="AB230" s="567">
        <f>$C$5</f>
        <v>0</v>
      </c>
      <c r="AC230" s="92">
        <f>C126</f>
        <v>0</v>
      </c>
      <c r="AD230" s="92">
        <f t="shared" ref="AD230:AK230" si="251">D126</f>
        <v>0</v>
      </c>
      <c r="AE230" s="92">
        <f t="shared" si="251"/>
        <v>0</v>
      </c>
      <c r="AF230" s="92">
        <f t="shared" si="251"/>
        <v>0</v>
      </c>
      <c r="AG230" s="92">
        <f t="shared" si="251"/>
        <v>0</v>
      </c>
      <c r="AH230" s="92">
        <f t="shared" si="251"/>
        <v>0</v>
      </c>
      <c r="AI230" s="92">
        <f t="shared" si="251"/>
        <v>0</v>
      </c>
      <c r="AJ230" s="92">
        <f t="shared" si="251"/>
        <v>0</v>
      </c>
      <c r="AK230" s="92">
        <f t="shared" si="251"/>
        <v>0</v>
      </c>
      <c r="AL230" s="92">
        <f>SUM(AC230:AK230)</f>
        <v>0</v>
      </c>
    </row>
    <row r="231" spans="1:38" x14ac:dyDescent="0.2">
      <c r="A231" s="53"/>
      <c r="B231" s="567">
        <f>$M$5</f>
        <v>1</v>
      </c>
      <c r="C231" s="92">
        <f t="shared" ref="C231:K231" si="252">M90</f>
        <v>0</v>
      </c>
      <c r="D231" s="92">
        <f t="shared" si="252"/>
        <v>0</v>
      </c>
      <c r="E231" s="92">
        <f t="shared" si="252"/>
        <v>0</v>
      </c>
      <c r="F231" s="92">
        <f t="shared" si="252"/>
        <v>0</v>
      </c>
      <c r="G231" s="92">
        <f t="shared" si="252"/>
        <v>0</v>
      </c>
      <c r="H231" s="92">
        <f t="shared" si="252"/>
        <v>0</v>
      </c>
      <c r="I231" s="575">
        <f t="shared" si="252"/>
        <v>0</v>
      </c>
      <c r="J231" s="92">
        <f t="shared" si="252"/>
        <v>0</v>
      </c>
      <c r="K231" s="92">
        <f t="shared" si="252"/>
        <v>0</v>
      </c>
      <c r="L231" s="92">
        <f>SUM(C231:K231)</f>
        <v>0</v>
      </c>
      <c r="N231" s="92"/>
      <c r="O231" s="567">
        <f>$M$5</f>
        <v>1</v>
      </c>
      <c r="P231" s="92">
        <f>M108</f>
        <v>0</v>
      </c>
      <c r="Q231" s="92">
        <f t="shared" ref="Q231:X231" si="253">N108</f>
        <v>0</v>
      </c>
      <c r="R231" s="575">
        <f t="shared" si="253"/>
        <v>0</v>
      </c>
      <c r="S231" s="575">
        <f t="shared" si="253"/>
        <v>0</v>
      </c>
      <c r="T231" s="92">
        <f t="shared" si="253"/>
        <v>0</v>
      </c>
      <c r="U231" s="92">
        <f t="shared" si="253"/>
        <v>0</v>
      </c>
      <c r="V231" s="575">
        <f t="shared" si="253"/>
        <v>0</v>
      </c>
      <c r="W231" s="92">
        <f t="shared" si="253"/>
        <v>0</v>
      </c>
      <c r="X231" s="92">
        <f t="shared" si="253"/>
        <v>0</v>
      </c>
      <c r="Y231" s="92">
        <f>SUM(P231:X231)</f>
        <v>0</v>
      </c>
      <c r="AA231" s="92"/>
      <c r="AB231" s="567">
        <f>$M$5</f>
        <v>1</v>
      </c>
      <c r="AC231" s="92">
        <f>M126</f>
        <v>0</v>
      </c>
      <c r="AD231" s="92">
        <f t="shared" ref="AD231:AK231" si="254">N126</f>
        <v>0</v>
      </c>
      <c r="AE231" s="92">
        <f t="shared" si="254"/>
        <v>0</v>
      </c>
      <c r="AF231" s="92">
        <f t="shared" si="254"/>
        <v>0</v>
      </c>
      <c r="AG231" s="92">
        <f t="shared" si="254"/>
        <v>0</v>
      </c>
      <c r="AH231" s="92">
        <f t="shared" si="254"/>
        <v>0</v>
      </c>
      <c r="AI231" s="92">
        <f t="shared" si="254"/>
        <v>0</v>
      </c>
      <c r="AJ231" s="92">
        <f t="shared" si="254"/>
        <v>0</v>
      </c>
      <c r="AK231" s="92">
        <f t="shared" si="254"/>
        <v>0</v>
      </c>
      <c r="AL231" s="92">
        <f>SUM(AC231:AK231)</f>
        <v>0</v>
      </c>
    </row>
    <row r="232" spans="1:38" x14ac:dyDescent="0.2">
      <c r="A232" s="53"/>
      <c r="B232" s="54">
        <f>$W$5</f>
        <v>2</v>
      </c>
      <c r="C232" s="92">
        <f t="shared" ref="C232:K232" si="255">W90</f>
        <v>0</v>
      </c>
      <c r="D232" s="92">
        <f t="shared" si="255"/>
        <v>0</v>
      </c>
      <c r="E232" s="92">
        <f t="shared" si="255"/>
        <v>0</v>
      </c>
      <c r="F232" s="92">
        <f t="shared" si="255"/>
        <v>0</v>
      </c>
      <c r="G232" s="92">
        <f t="shared" si="255"/>
        <v>0</v>
      </c>
      <c r="H232" s="92">
        <f t="shared" si="255"/>
        <v>0</v>
      </c>
      <c r="I232" s="575">
        <f t="shared" si="255"/>
        <v>0</v>
      </c>
      <c r="J232" s="92">
        <f t="shared" si="255"/>
        <v>0</v>
      </c>
      <c r="K232" s="92">
        <f t="shared" si="255"/>
        <v>0</v>
      </c>
      <c r="L232" s="92">
        <f>SUM(C232:K232)</f>
        <v>0</v>
      </c>
      <c r="N232" s="92"/>
      <c r="O232" s="54">
        <f>$W$5</f>
        <v>2</v>
      </c>
      <c r="P232" s="92">
        <f>W108</f>
        <v>0</v>
      </c>
      <c r="Q232" s="92">
        <f t="shared" ref="Q232:X232" si="256">X108</f>
        <v>0</v>
      </c>
      <c r="R232" s="575">
        <f t="shared" si="256"/>
        <v>0</v>
      </c>
      <c r="S232" s="575">
        <f t="shared" si="256"/>
        <v>0</v>
      </c>
      <c r="T232" s="92">
        <f t="shared" si="256"/>
        <v>0</v>
      </c>
      <c r="U232" s="92">
        <f t="shared" si="256"/>
        <v>0</v>
      </c>
      <c r="V232" s="575">
        <f t="shared" si="256"/>
        <v>0</v>
      </c>
      <c r="W232" s="92">
        <f t="shared" si="256"/>
        <v>0</v>
      </c>
      <c r="X232" s="92">
        <f t="shared" si="256"/>
        <v>0</v>
      </c>
      <c r="Y232" s="92">
        <f>SUM(P232:X232)</f>
        <v>0</v>
      </c>
      <c r="AA232" s="92"/>
      <c r="AB232" s="54">
        <f>$W$5</f>
        <v>2</v>
      </c>
      <c r="AC232" s="92">
        <f>W126</f>
        <v>0</v>
      </c>
      <c r="AD232" s="92">
        <f t="shared" ref="AD232:AK232" si="257">X126</f>
        <v>0</v>
      </c>
      <c r="AE232" s="92">
        <f t="shared" si="257"/>
        <v>0</v>
      </c>
      <c r="AF232" s="92">
        <f t="shared" si="257"/>
        <v>0</v>
      </c>
      <c r="AG232" s="92">
        <f t="shared" si="257"/>
        <v>0</v>
      </c>
      <c r="AH232" s="92">
        <f t="shared" si="257"/>
        <v>0</v>
      </c>
      <c r="AI232" s="92">
        <f t="shared" si="257"/>
        <v>0</v>
      </c>
      <c r="AJ232" s="92">
        <f t="shared" si="257"/>
        <v>0</v>
      </c>
      <c r="AK232" s="92">
        <f t="shared" si="257"/>
        <v>0</v>
      </c>
      <c r="AL232" s="92">
        <f>SUM(AC232:AK232)</f>
        <v>0</v>
      </c>
    </row>
    <row r="233" spans="1:38" x14ac:dyDescent="0.2">
      <c r="B233" s="54">
        <f>$AG$5</f>
        <v>3</v>
      </c>
      <c r="C233" s="92">
        <f t="shared" ref="C233:K233" si="258">AG90</f>
        <v>0</v>
      </c>
      <c r="D233" s="92">
        <f t="shared" si="258"/>
        <v>0</v>
      </c>
      <c r="E233" s="92">
        <f t="shared" si="258"/>
        <v>0</v>
      </c>
      <c r="F233" s="92">
        <f t="shared" si="258"/>
        <v>0</v>
      </c>
      <c r="G233" s="92">
        <f t="shared" si="258"/>
        <v>0</v>
      </c>
      <c r="H233" s="92">
        <f t="shared" si="258"/>
        <v>0</v>
      </c>
      <c r="I233" s="575">
        <f t="shared" si="258"/>
        <v>0</v>
      </c>
      <c r="J233" s="92">
        <f t="shared" si="258"/>
        <v>0</v>
      </c>
      <c r="K233" s="92">
        <f t="shared" si="258"/>
        <v>0</v>
      </c>
      <c r="L233" s="92">
        <f>SUM(C233:K233)</f>
        <v>0</v>
      </c>
      <c r="N233" s="92"/>
      <c r="O233" s="54">
        <f>$AG$5</f>
        <v>3</v>
      </c>
      <c r="P233" s="92">
        <f>AG108</f>
        <v>0</v>
      </c>
      <c r="Q233" s="92">
        <f t="shared" ref="Q233:X233" si="259">AH108</f>
        <v>0</v>
      </c>
      <c r="R233" s="575">
        <f t="shared" si="259"/>
        <v>0</v>
      </c>
      <c r="S233" s="575">
        <f t="shared" si="259"/>
        <v>0</v>
      </c>
      <c r="T233" s="92">
        <f t="shared" si="259"/>
        <v>0</v>
      </c>
      <c r="U233" s="92">
        <f t="shared" si="259"/>
        <v>0</v>
      </c>
      <c r="V233" s="575">
        <f t="shared" si="259"/>
        <v>0</v>
      </c>
      <c r="W233" s="92">
        <f t="shared" si="259"/>
        <v>0</v>
      </c>
      <c r="X233" s="92">
        <f t="shared" si="259"/>
        <v>0</v>
      </c>
      <c r="Y233" s="92">
        <f>SUM(P233:X233)</f>
        <v>0</v>
      </c>
      <c r="AA233" s="92"/>
      <c r="AB233" s="54">
        <f>$AG$5</f>
        <v>3</v>
      </c>
      <c r="AC233" s="92">
        <f>AG126</f>
        <v>0</v>
      </c>
      <c r="AD233" s="92">
        <f t="shared" ref="AD233:AK233" si="260">AH126</f>
        <v>0</v>
      </c>
      <c r="AE233" s="92">
        <f t="shared" si="260"/>
        <v>0</v>
      </c>
      <c r="AF233" s="92">
        <f t="shared" si="260"/>
        <v>0</v>
      </c>
      <c r="AG233" s="92">
        <f t="shared" si="260"/>
        <v>0</v>
      </c>
      <c r="AH233" s="92">
        <f t="shared" si="260"/>
        <v>0</v>
      </c>
      <c r="AI233" s="92">
        <f t="shared" si="260"/>
        <v>0</v>
      </c>
      <c r="AJ233" s="92">
        <f t="shared" si="260"/>
        <v>0</v>
      </c>
      <c r="AK233" s="92">
        <f t="shared" si="260"/>
        <v>0</v>
      </c>
      <c r="AL233" s="92">
        <f>SUM(AC233:AK233)</f>
        <v>0</v>
      </c>
    </row>
    <row r="234" spans="1:38" x14ac:dyDescent="0.2">
      <c r="B234" s="568">
        <f>$AQ$5</f>
        <v>4</v>
      </c>
      <c r="C234" s="92">
        <f t="shared" ref="C234:K234" si="261">AQ90</f>
        <v>0</v>
      </c>
      <c r="D234" s="92">
        <f t="shared" si="261"/>
        <v>0</v>
      </c>
      <c r="E234" s="92">
        <f t="shared" si="261"/>
        <v>0</v>
      </c>
      <c r="F234" s="92">
        <f t="shared" si="261"/>
        <v>0</v>
      </c>
      <c r="G234" s="92">
        <f t="shared" si="261"/>
        <v>0</v>
      </c>
      <c r="H234" s="92">
        <f t="shared" si="261"/>
        <v>0</v>
      </c>
      <c r="I234" s="575">
        <f t="shared" si="261"/>
        <v>0</v>
      </c>
      <c r="J234" s="92">
        <f t="shared" si="261"/>
        <v>0</v>
      </c>
      <c r="K234" s="92">
        <f t="shared" si="261"/>
        <v>0</v>
      </c>
      <c r="L234" s="92">
        <f>SUM(C234:K234)</f>
        <v>0</v>
      </c>
      <c r="N234" s="92"/>
      <c r="O234" s="568">
        <f>$AQ$5</f>
        <v>4</v>
      </c>
      <c r="P234" s="92">
        <f>AQ108</f>
        <v>0</v>
      </c>
      <c r="Q234" s="92">
        <f t="shared" ref="Q234:X234" si="262">AR108</f>
        <v>0</v>
      </c>
      <c r="R234" s="575">
        <f t="shared" si="262"/>
        <v>0</v>
      </c>
      <c r="S234" s="575">
        <f t="shared" si="262"/>
        <v>0</v>
      </c>
      <c r="T234" s="92">
        <f t="shared" si="262"/>
        <v>0</v>
      </c>
      <c r="U234" s="92">
        <f t="shared" si="262"/>
        <v>0</v>
      </c>
      <c r="V234" s="575">
        <f t="shared" si="262"/>
        <v>0</v>
      </c>
      <c r="W234" s="92">
        <f t="shared" si="262"/>
        <v>0</v>
      </c>
      <c r="X234" s="92">
        <f t="shared" si="262"/>
        <v>0</v>
      </c>
      <c r="Y234" s="92">
        <f>SUM(P234:X234)</f>
        <v>0</v>
      </c>
      <c r="AA234" s="92"/>
      <c r="AB234" s="568">
        <f>$AQ$5</f>
        <v>4</v>
      </c>
      <c r="AC234" s="92">
        <f>AQ126</f>
        <v>0</v>
      </c>
      <c r="AD234" s="92">
        <f t="shared" ref="AD234:AK234" si="263">AR126</f>
        <v>0</v>
      </c>
      <c r="AE234" s="92">
        <f t="shared" si="263"/>
        <v>0</v>
      </c>
      <c r="AF234" s="92">
        <f t="shared" si="263"/>
        <v>0</v>
      </c>
      <c r="AG234" s="92">
        <f t="shared" si="263"/>
        <v>0</v>
      </c>
      <c r="AH234" s="92">
        <f t="shared" si="263"/>
        <v>0</v>
      </c>
      <c r="AI234" s="92">
        <f t="shared" si="263"/>
        <v>0</v>
      </c>
      <c r="AJ234" s="92">
        <f t="shared" si="263"/>
        <v>0</v>
      </c>
      <c r="AK234" s="92">
        <f t="shared" si="263"/>
        <v>0</v>
      </c>
      <c r="AL234" s="92">
        <f>SUM(AC234:AK234)</f>
        <v>0</v>
      </c>
    </row>
    <row r="235" spans="1:38" ht="12" thickBot="1" x14ac:dyDescent="0.25">
      <c r="A235" s="571"/>
      <c r="B235" s="118"/>
      <c r="C235" s="569"/>
      <c r="D235" s="569"/>
      <c r="E235" s="570"/>
      <c r="F235" s="569"/>
      <c r="G235" s="569"/>
      <c r="H235" s="569"/>
      <c r="I235" s="620"/>
      <c r="J235" s="569"/>
      <c r="K235" s="569"/>
      <c r="L235" s="569">
        <f>SUM(L230:L234)</f>
        <v>0</v>
      </c>
      <c r="N235" s="118"/>
      <c r="O235" s="118"/>
      <c r="P235" s="569"/>
      <c r="Q235" s="569"/>
      <c r="R235" s="623"/>
      <c r="S235" s="620"/>
      <c r="T235" s="569"/>
      <c r="U235" s="569"/>
      <c r="V235" s="620"/>
      <c r="W235" s="569"/>
      <c r="X235" s="569"/>
      <c r="Y235" s="569">
        <f>SUM(Y230:Y234)</f>
        <v>0</v>
      </c>
      <c r="AA235" s="54"/>
      <c r="AB235" s="54"/>
      <c r="AC235" s="92"/>
      <c r="AD235" s="92"/>
      <c r="AE235" s="109"/>
      <c r="AF235" s="92"/>
      <c r="AG235" s="92"/>
      <c r="AH235" s="92"/>
      <c r="AI235" s="92"/>
      <c r="AJ235" s="92"/>
      <c r="AK235" s="92"/>
      <c r="AL235" s="92">
        <f>SUM(AL230:AL234)</f>
        <v>0</v>
      </c>
    </row>
    <row r="236" spans="1:38" x14ac:dyDescent="0.2">
      <c r="N236" s="90" t="str">
        <f>A111</f>
        <v>Social Marketing</v>
      </c>
      <c r="O236" s="82" t="s">
        <v>12</v>
      </c>
      <c r="P236" s="53"/>
      <c r="Q236" s="53"/>
      <c r="R236" s="619"/>
      <c r="S236" s="619"/>
      <c r="T236" s="53"/>
      <c r="U236" s="53"/>
      <c r="V236" s="619"/>
      <c r="W236" s="53"/>
      <c r="X236" s="53"/>
      <c r="Y236" s="53"/>
    </row>
    <row r="237" spans="1:38" ht="22.5" x14ac:dyDescent="0.2">
      <c r="A237" s="90" t="str">
        <f>A18</f>
        <v>Total Public Sector</v>
      </c>
      <c r="B237" s="53" t="s">
        <v>12</v>
      </c>
      <c r="C237" s="92" t="str">
        <f>$C$6</f>
        <v>Pills</v>
      </c>
      <c r="D237" s="92" t="str">
        <f>$D$6</f>
        <v>Injectables</v>
      </c>
      <c r="E237" s="92" t="str">
        <f>$E$6</f>
        <v>Condoms (male)</v>
      </c>
      <c r="F237" s="92" t="str">
        <f>$F$6</f>
        <v>Condoms (female)</v>
      </c>
      <c r="G237" s="92" t="str">
        <f>$G$6</f>
        <v>Implants</v>
      </c>
      <c r="H237" s="92" t="str">
        <f>$H$6</f>
        <v>IUD</v>
      </c>
      <c r="I237" s="575" t="str">
        <f>$I$6</f>
        <v>Emergency Contraceptives</v>
      </c>
      <c r="J237" s="92">
        <f>$J$6</f>
        <v>0</v>
      </c>
      <c r="K237" s="92">
        <f>$K$6</f>
        <v>0</v>
      </c>
      <c r="L237" s="92" t="str">
        <f>$L$6</f>
        <v>Total</v>
      </c>
      <c r="O237" s="53"/>
      <c r="P237" s="92" t="str">
        <f>$C$6</f>
        <v>Pills</v>
      </c>
      <c r="Q237" s="92" t="str">
        <f>$D$6</f>
        <v>Injectables</v>
      </c>
      <c r="R237" s="575" t="str">
        <f>$E$6</f>
        <v>Condoms (male)</v>
      </c>
      <c r="S237" s="575" t="str">
        <f>$F$6</f>
        <v>Condoms (female)</v>
      </c>
      <c r="T237" s="92" t="str">
        <f>$G$6</f>
        <v>Implants</v>
      </c>
      <c r="U237" s="92" t="str">
        <f>$H$6</f>
        <v>IUD</v>
      </c>
      <c r="V237" s="575" t="str">
        <f>$I$6</f>
        <v>Emergency Contraceptives</v>
      </c>
      <c r="W237" s="92">
        <f>$J$6</f>
        <v>0</v>
      </c>
      <c r="X237" s="92">
        <f>$K$6</f>
        <v>0</v>
      </c>
      <c r="Y237" s="92" t="str">
        <f>$L$6</f>
        <v>Total</v>
      </c>
    </row>
    <row r="238" spans="1:38" x14ac:dyDescent="0.2">
      <c r="B238" s="567">
        <f>$C$5</f>
        <v>0</v>
      </c>
      <c r="C238" s="88">
        <f t="shared" ref="C238:K238" si="264">SUM(C190,C214)</f>
        <v>0</v>
      </c>
      <c r="D238" s="88">
        <f t="shared" si="264"/>
        <v>0</v>
      </c>
      <c r="E238" s="88">
        <f t="shared" si="264"/>
        <v>0</v>
      </c>
      <c r="F238" s="88">
        <f t="shared" si="264"/>
        <v>0</v>
      </c>
      <c r="G238" s="88">
        <f t="shared" si="264"/>
        <v>0</v>
      </c>
      <c r="H238" s="88">
        <f t="shared" si="264"/>
        <v>0</v>
      </c>
      <c r="I238" s="621">
        <f t="shared" si="264"/>
        <v>0</v>
      </c>
      <c r="J238" s="88">
        <f t="shared" si="264"/>
        <v>0</v>
      </c>
      <c r="K238" s="88">
        <f t="shared" si="264"/>
        <v>0</v>
      </c>
      <c r="L238" s="88">
        <f>SUM(C238:K238)</f>
        <v>0</v>
      </c>
      <c r="O238" s="567">
        <f>$C$5</f>
        <v>0</v>
      </c>
      <c r="P238" s="92">
        <f>C112</f>
        <v>0</v>
      </c>
      <c r="Q238" s="92">
        <f t="shared" ref="Q238:X238" si="265">D112</f>
        <v>0</v>
      </c>
      <c r="R238" s="575">
        <f t="shared" si="265"/>
        <v>0</v>
      </c>
      <c r="S238" s="575">
        <f t="shared" si="265"/>
        <v>0</v>
      </c>
      <c r="T238" s="92">
        <f t="shared" si="265"/>
        <v>0</v>
      </c>
      <c r="U238" s="92">
        <f t="shared" si="265"/>
        <v>0</v>
      </c>
      <c r="V238" s="575">
        <f t="shared" si="265"/>
        <v>0</v>
      </c>
      <c r="W238" s="92">
        <f t="shared" si="265"/>
        <v>0</v>
      </c>
      <c r="X238" s="92">
        <f t="shared" si="265"/>
        <v>0</v>
      </c>
      <c r="Y238" s="92">
        <f>SUM(P238:X238)</f>
        <v>0</v>
      </c>
    </row>
    <row r="239" spans="1:38" x14ac:dyDescent="0.2">
      <c r="B239" s="567">
        <f>$M$5</f>
        <v>1</v>
      </c>
      <c r="C239" s="88">
        <f t="shared" ref="C239:K239" si="266">SUM(C191,C215)</f>
        <v>0</v>
      </c>
      <c r="D239" s="88">
        <f t="shared" si="266"/>
        <v>0</v>
      </c>
      <c r="E239" s="88">
        <f t="shared" si="266"/>
        <v>0</v>
      </c>
      <c r="F239" s="88">
        <f t="shared" si="266"/>
        <v>0</v>
      </c>
      <c r="G239" s="88">
        <f t="shared" si="266"/>
        <v>0</v>
      </c>
      <c r="H239" s="88">
        <f t="shared" si="266"/>
        <v>0</v>
      </c>
      <c r="I239" s="621">
        <f t="shared" si="266"/>
        <v>0</v>
      </c>
      <c r="J239" s="88">
        <f t="shared" si="266"/>
        <v>0</v>
      </c>
      <c r="K239" s="88">
        <f t="shared" si="266"/>
        <v>0</v>
      </c>
      <c r="L239" s="88">
        <f>SUM(C239:K239)</f>
        <v>0</v>
      </c>
      <c r="O239" s="567">
        <f>$M$5</f>
        <v>1</v>
      </c>
      <c r="P239" s="92">
        <f>M112</f>
        <v>0</v>
      </c>
      <c r="Q239" s="92">
        <f t="shared" ref="Q239:X239" si="267">N112</f>
        <v>0</v>
      </c>
      <c r="R239" s="575">
        <f t="shared" si="267"/>
        <v>0</v>
      </c>
      <c r="S239" s="575">
        <f t="shared" si="267"/>
        <v>0</v>
      </c>
      <c r="T239" s="92">
        <f t="shared" si="267"/>
        <v>0</v>
      </c>
      <c r="U239" s="92">
        <f t="shared" si="267"/>
        <v>0</v>
      </c>
      <c r="V239" s="575">
        <f t="shared" si="267"/>
        <v>0</v>
      </c>
      <c r="W239" s="92">
        <f t="shared" si="267"/>
        <v>0</v>
      </c>
      <c r="X239" s="92">
        <f t="shared" si="267"/>
        <v>0</v>
      </c>
      <c r="Y239" s="92">
        <f>SUM(P239:X239)</f>
        <v>0</v>
      </c>
    </row>
    <row r="240" spans="1:38" x14ac:dyDescent="0.2">
      <c r="B240" s="54">
        <f>$W$5</f>
        <v>2</v>
      </c>
      <c r="C240" s="88">
        <f t="shared" ref="C240:K240" si="268">SUM(C192,C216)</f>
        <v>0</v>
      </c>
      <c r="D240" s="88">
        <f t="shared" si="268"/>
        <v>0</v>
      </c>
      <c r="E240" s="88">
        <f t="shared" si="268"/>
        <v>0</v>
      </c>
      <c r="F240" s="88">
        <f t="shared" si="268"/>
        <v>0</v>
      </c>
      <c r="G240" s="88">
        <f t="shared" si="268"/>
        <v>0</v>
      </c>
      <c r="H240" s="88">
        <f t="shared" si="268"/>
        <v>0</v>
      </c>
      <c r="I240" s="621">
        <f t="shared" si="268"/>
        <v>0</v>
      </c>
      <c r="J240" s="88">
        <f t="shared" si="268"/>
        <v>0</v>
      </c>
      <c r="K240" s="88">
        <f t="shared" si="268"/>
        <v>0</v>
      </c>
      <c r="L240" s="88">
        <f>SUM(C240:K240)</f>
        <v>0</v>
      </c>
      <c r="O240" s="54">
        <f>$W$5</f>
        <v>2</v>
      </c>
      <c r="P240" s="92">
        <f>W112</f>
        <v>0</v>
      </c>
      <c r="Q240" s="92">
        <f t="shared" ref="Q240:X240" si="269">X112</f>
        <v>0</v>
      </c>
      <c r="R240" s="575">
        <f t="shared" si="269"/>
        <v>0</v>
      </c>
      <c r="S240" s="575">
        <f t="shared" si="269"/>
        <v>0</v>
      </c>
      <c r="T240" s="92">
        <f t="shared" si="269"/>
        <v>0</v>
      </c>
      <c r="U240" s="92">
        <f t="shared" si="269"/>
        <v>0</v>
      </c>
      <c r="V240" s="575">
        <f t="shared" si="269"/>
        <v>0</v>
      </c>
      <c r="W240" s="92">
        <f t="shared" si="269"/>
        <v>0</v>
      </c>
      <c r="X240" s="92">
        <f t="shared" si="269"/>
        <v>0</v>
      </c>
      <c r="Y240" s="92">
        <f>SUM(P240:X240)</f>
        <v>0</v>
      </c>
    </row>
    <row r="241" spans="1:25" x14ac:dyDescent="0.2">
      <c r="B241" s="54">
        <f>$AG$5</f>
        <v>3</v>
      </c>
      <c r="C241" s="88">
        <f t="shared" ref="C241:K241" si="270">SUM(C193,C217)</f>
        <v>0</v>
      </c>
      <c r="D241" s="88">
        <f t="shared" si="270"/>
        <v>0</v>
      </c>
      <c r="E241" s="88">
        <f t="shared" si="270"/>
        <v>0</v>
      </c>
      <c r="F241" s="88">
        <f t="shared" si="270"/>
        <v>0</v>
      </c>
      <c r="G241" s="88">
        <f t="shared" si="270"/>
        <v>0</v>
      </c>
      <c r="H241" s="88">
        <f t="shared" si="270"/>
        <v>0</v>
      </c>
      <c r="I241" s="621">
        <f t="shared" si="270"/>
        <v>0</v>
      </c>
      <c r="J241" s="88">
        <f t="shared" si="270"/>
        <v>0</v>
      </c>
      <c r="K241" s="88">
        <f t="shared" si="270"/>
        <v>0</v>
      </c>
      <c r="L241" s="88">
        <f>SUM(C241:K241)</f>
        <v>0</v>
      </c>
      <c r="O241" s="54">
        <f>$AG$5</f>
        <v>3</v>
      </c>
      <c r="P241" s="92">
        <f>AG112</f>
        <v>0</v>
      </c>
      <c r="Q241" s="92">
        <f t="shared" ref="Q241:X241" si="271">AH112</f>
        <v>0</v>
      </c>
      <c r="R241" s="575">
        <f t="shared" si="271"/>
        <v>0</v>
      </c>
      <c r="S241" s="575">
        <f t="shared" si="271"/>
        <v>0</v>
      </c>
      <c r="T241" s="92">
        <f t="shared" si="271"/>
        <v>0</v>
      </c>
      <c r="U241" s="92">
        <f t="shared" si="271"/>
        <v>0</v>
      </c>
      <c r="V241" s="575">
        <f t="shared" si="271"/>
        <v>0</v>
      </c>
      <c r="W241" s="92">
        <f t="shared" si="271"/>
        <v>0</v>
      </c>
      <c r="X241" s="92">
        <f t="shared" si="271"/>
        <v>0</v>
      </c>
      <c r="Y241" s="92">
        <f>SUM(P241:X241)</f>
        <v>0</v>
      </c>
    </row>
    <row r="242" spans="1:25" x14ac:dyDescent="0.2">
      <c r="B242" s="568">
        <f>$AQ$5</f>
        <v>4</v>
      </c>
      <c r="C242" s="88">
        <f t="shared" ref="C242:K242" si="272">SUM(C194,C218)</f>
        <v>0</v>
      </c>
      <c r="D242" s="88">
        <f t="shared" si="272"/>
        <v>0</v>
      </c>
      <c r="E242" s="88">
        <f t="shared" si="272"/>
        <v>0</v>
      </c>
      <c r="F242" s="88">
        <f t="shared" si="272"/>
        <v>0</v>
      </c>
      <c r="G242" s="88">
        <f t="shared" si="272"/>
        <v>0</v>
      </c>
      <c r="H242" s="88">
        <f t="shared" si="272"/>
        <v>0</v>
      </c>
      <c r="I242" s="621">
        <f t="shared" si="272"/>
        <v>0</v>
      </c>
      <c r="J242" s="88">
        <f t="shared" si="272"/>
        <v>0</v>
      </c>
      <c r="K242" s="88">
        <f t="shared" si="272"/>
        <v>0</v>
      </c>
      <c r="L242" s="88">
        <f>SUM(C242:K242)</f>
        <v>0</v>
      </c>
      <c r="O242" s="568">
        <f>$AQ$5</f>
        <v>4</v>
      </c>
      <c r="P242" s="92">
        <f>AQ112</f>
        <v>0</v>
      </c>
      <c r="Q242" s="92">
        <f t="shared" ref="Q242:X242" si="273">AR112</f>
        <v>0</v>
      </c>
      <c r="R242" s="575">
        <f t="shared" si="273"/>
        <v>0</v>
      </c>
      <c r="S242" s="575">
        <f t="shared" si="273"/>
        <v>0</v>
      </c>
      <c r="T242" s="92">
        <f t="shared" si="273"/>
        <v>0</v>
      </c>
      <c r="U242" s="92">
        <f t="shared" si="273"/>
        <v>0</v>
      </c>
      <c r="V242" s="575">
        <f t="shared" si="273"/>
        <v>0</v>
      </c>
      <c r="W242" s="92">
        <f t="shared" si="273"/>
        <v>0</v>
      </c>
      <c r="X242" s="92">
        <f t="shared" si="273"/>
        <v>0</v>
      </c>
      <c r="Y242" s="92">
        <f>SUM(P242:X242)</f>
        <v>0</v>
      </c>
    </row>
    <row r="243" spans="1:25" x14ac:dyDescent="0.2">
      <c r="L243" s="88">
        <f>SUM(L238:L242)</f>
        <v>0</v>
      </c>
      <c r="O243" s="54"/>
      <c r="P243" s="92"/>
      <c r="Q243" s="92"/>
      <c r="R243" s="622"/>
      <c r="S243" s="575"/>
      <c r="T243" s="92"/>
      <c r="U243" s="92"/>
      <c r="V243" s="575"/>
      <c r="W243" s="92"/>
      <c r="X243" s="92"/>
      <c r="Y243" s="92">
        <f>SUM(Y238:Y242)</f>
        <v>0</v>
      </c>
    </row>
    <row r="244" spans="1:25" ht="22.5" x14ac:dyDescent="0.2">
      <c r="A244" s="90" t="str">
        <f>A18</f>
        <v>Total Public Sector</v>
      </c>
      <c r="B244" s="53" t="s">
        <v>13</v>
      </c>
      <c r="C244" s="92" t="str">
        <f>$C$6</f>
        <v>Pills</v>
      </c>
      <c r="D244" s="92" t="str">
        <f>$D$6</f>
        <v>Injectables</v>
      </c>
      <c r="E244" s="92" t="str">
        <f>$E$6</f>
        <v>Condoms (male)</v>
      </c>
      <c r="F244" s="92" t="str">
        <f>$F$6</f>
        <v>Condoms (female)</v>
      </c>
      <c r="G244" s="92" t="str">
        <f>$G$6</f>
        <v>Implants</v>
      </c>
      <c r="H244" s="92" t="str">
        <f>$H$6</f>
        <v>IUD</v>
      </c>
      <c r="I244" s="575" t="str">
        <f>$I$6</f>
        <v>Emergency Contraceptives</v>
      </c>
      <c r="J244" s="92">
        <f>$J$6</f>
        <v>0</v>
      </c>
      <c r="K244" s="92">
        <f>$K$6</f>
        <v>0</v>
      </c>
      <c r="L244" s="92" t="str">
        <f>$L$6</f>
        <v>Total</v>
      </c>
      <c r="N244" s="90" t="str">
        <f>A111</f>
        <v>Social Marketing</v>
      </c>
      <c r="O244" s="82" t="s">
        <v>13</v>
      </c>
      <c r="P244" s="53"/>
      <c r="Q244" s="53"/>
      <c r="R244" s="619"/>
      <c r="S244" s="619"/>
      <c r="T244" s="53"/>
      <c r="U244" s="53"/>
      <c r="V244" s="619"/>
      <c r="W244" s="53"/>
      <c r="X244" s="53"/>
      <c r="Y244" s="53"/>
    </row>
    <row r="245" spans="1:25" ht="22.5" x14ac:dyDescent="0.2">
      <c r="A245" s="90"/>
      <c r="B245" s="567">
        <f>$C$5</f>
        <v>0</v>
      </c>
      <c r="C245" s="88">
        <f>SUM(C198,C222)</f>
        <v>0</v>
      </c>
      <c r="D245" s="88">
        <f t="shared" ref="D245:K245" si="274">SUM(D198,D222)</f>
        <v>0</v>
      </c>
      <c r="E245" s="88">
        <f t="shared" si="274"/>
        <v>0</v>
      </c>
      <c r="F245" s="88">
        <f t="shared" si="274"/>
        <v>0</v>
      </c>
      <c r="G245" s="88">
        <f t="shared" si="274"/>
        <v>0</v>
      </c>
      <c r="H245" s="88">
        <f t="shared" si="274"/>
        <v>0</v>
      </c>
      <c r="I245" s="621">
        <f t="shared" si="274"/>
        <v>0</v>
      </c>
      <c r="J245" s="88">
        <f t="shared" si="274"/>
        <v>0</v>
      </c>
      <c r="K245" s="88">
        <f t="shared" si="274"/>
        <v>0</v>
      </c>
      <c r="L245" s="88">
        <f>SUM(C245:K245)</f>
        <v>0</v>
      </c>
      <c r="O245" s="53"/>
      <c r="P245" s="92" t="str">
        <f>$C$6</f>
        <v>Pills</v>
      </c>
      <c r="Q245" s="92" t="str">
        <f>$D$6</f>
        <v>Injectables</v>
      </c>
      <c r="R245" s="575" t="str">
        <f>$E$6</f>
        <v>Condoms (male)</v>
      </c>
      <c r="S245" s="575" t="str">
        <f>$F$6</f>
        <v>Condoms (female)</v>
      </c>
      <c r="T245" s="92" t="str">
        <f>$G$6</f>
        <v>Implants</v>
      </c>
      <c r="U245" s="92" t="str">
        <f>$H$6</f>
        <v>IUD</v>
      </c>
      <c r="V245" s="575" t="str">
        <f>$I$6</f>
        <v>Emergency Contraceptives</v>
      </c>
      <c r="W245" s="92">
        <f>$J$6</f>
        <v>0</v>
      </c>
      <c r="X245" s="92">
        <f>$K$6</f>
        <v>0</v>
      </c>
      <c r="Y245" s="92" t="str">
        <f>$L$6</f>
        <v>Total</v>
      </c>
    </row>
    <row r="246" spans="1:25" x14ac:dyDescent="0.2">
      <c r="B246" s="567">
        <f>$M$5</f>
        <v>1</v>
      </c>
      <c r="C246" s="88">
        <f>SUM(C199,C223)</f>
        <v>0</v>
      </c>
      <c r="D246" s="88">
        <f t="shared" ref="D246:K246" si="275">SUM(D199,D223)</f>
        <v>0</v>
      </c>
      <c r="E246" s="88">
        <f t="shared" si="275"/>
        <v>0</v>
      </c>
      <c r="F246" s="88">
        <f t="shared" si="275"/>
        <v>0</v>
      </c>
      <c r="G246" s="88">
        <f t="shared" si="275"/>
        <v>0</v>
      </c>
      <c r="H246" s="88">
        <f t="shared" si="275"/>
        <v>0</v>
      </c>
      <c r="I246" s="621">
        <f t="shared" si="275"/>
        <v>0</v>
      </c>
      <c r="J246" s="88">
        <f t="shared" si="275"/>
        <v>0</v>
      </c>
      <c r="K246" s="88">
        <f t="shared" si="275"/>
        <v>0</v>
      </c>
      <c r="L246" s="88">
        <f>SUM(C246:K246)</f>
        <v>0</v>
      </c>
      <c r="O246" s="567">
        <f>$C$5</f>
        <v>0</v>
      </c>
      <c r="P246" s="92">
        <f>C113</f>
        <v>0</v>
      </c>
      <c r="Q246" s="92">
        <f t="shared" ref="Q246:X246" si="276">D113</f>
        <v>0</v>
      </c>
      <c r="R246" s="575">
        <f t="shared" si="276"/>
        <v>0</v>
      </c>
      <c r="S246" s="575">
        <f t="shared" si="276"/>
        <v>0</v>
      </c>
      <c r="T246" s="92">
        <f t="shared" si="276"/>
        <v>0</v>
      </c>
      <c r="U246" s="92">
        <f t="shared" si="276"/>
        <v>0</v>
      </c>
      <c r="V246" s="575">
        <f t="shared" si="276"/>
        <v>0</v>
      </c>
      <c r="W246" s="92">
        <f t="shared" si="276"/>
        <v>0</v>
      </c>
      <c r="X246" s="92">
        <f t="shared" si="276"/>
        <v>0</v>
      </c>
      <c r="Y246" s="92">
        <f>SUM(P246:X246)</f>
        <v>0</v>
      </c>
    </row>
    <row r="247" spans="1:25" x14ac:dyDescent="0.2">
      <c r="B247" s="54">
        <f>$W$5</f>
        <v>2</v>
      </c>
      <c r="C247" s="88">
        <f>SUM(C200,C224)</f>
        <v>0</v>
      </c>
      <c r="D247" s="88">
        <f t="shared" ref="D247:K247" si="277">SUM(D200,D224)</f>
        <v>0</v>
      </c>
      <c r="E247" s="88">
        <f t="shared" si="277"/>
        <v>0</v>
      </c>
      <c r="F247" s="88">
        <f t="shared" si="277"/>
        <v>0</v>
      </c>
      <c r="G247" s="88">
        <f t="shared" si="277"/>
        <v>0</v>
      </c>
      <c r="H247" s="88">
        <f t="shared" si="277"/>
        <v>0</v>
      </c>
      <c r="I247" s="621">
        <f t="shared" si="277"/>
        <v>0</v>
      </c>
      <c r="J247" s="88">
        <f t="shared" si="277"/>
        <v>0</v>
      </c>
      <c r="K247" s="88">
        <f t="shared" si="277"/>
        <v>0</v>
      </c>
      <c r="L247" s="88">
        <f>SUM(C247:K247)</f>
        <v>0</v>
      </c>
      <c r="O247" s="567">
        <f>$M$5</f>
        <v>1</v>
      </c>
      <c r="P247" s="92">
        <f>M113</f>
        <v>0</v>
      </c>
      <c r="Q247" s="92">
        <f t="shared" ref="Q247:X247" si="278">N113</f>
        <v>0</v>
      </c>
      <c r="R247" s="575">
        <f t="shared" si="278"/>
        <v>0</v>
      </c>
      <c r="S247" s="575">
        <f t="shared" si="278"/>
        <v>0</v>
      </c>
      <c r="T247" s="92">
        <f t="shared" si="278"/>
        <v>0</v>
      </c>
      <c r="U247" s="92">
        <f t="shared" si="278"/>
        <v>0</v>
      </c>
      <c r="V247" s="575">
        <f t="shared" si="278"/>
        <v>0</v>
      </c>
      <c r="W247" s="92">
        <f t="shared" si="278"/>
        <v>0</v>
      </c>
      <c r="X247" s="92">
        <f t="shared" si="278"/>
        <v>0</v>
      </c>
      <c r="Y247" s="92">
        <f>SUM(P247:X247)</f>
        <v>0</v>
      </c>
    </row>
    <row r="248" spans="1:25" x14ac:dyDescent="0.2">
      <c r="B248" s="54">
        <f>$AG$5</f>
        <v>3</v>
      </c>
      <c r="C248" s="88">
        <f>SUM(C201,C225)</f>
        <v>0</v>
      </c>
      <c r="D248" s="88">
        <f t="shared" ref="D248:K248" si="279">SUM(D201,D225)</f>
        <v>0</v>
      </c>
      <c r="E248" s="88">
        <f t="shared" si="279"/>
        <v>0</v>
      </c>
      <c r="F248" s="88">
        <f t="shared" si="279"/>
        <v>0</v>
      </c>
      <c r="G248" s="88">
        <f t="shared" si="279"/>
        <v>0</v>
      </c>
      <c r="H248" s="88">
        <f t="shared" si="279"/>
        <v>0</v>
      </c>
      <c r="I248" s="621">
        <f t="shared" si="279"/>
        <v>0</v>
      </c>
      <c r="J248" s="88">
        <f t="shared" si="279"/>
        <v>0</v>
      </c>
      <c r="K248" s="88">
        <f t="shared" si="279"/>
        <v>0</v>
      </c>
      <c r="L248" s="88">
        <f>SUM(C248:K248)</f>
        <v>0</v>
      </c>
      <c r="O248" s="54">
        <f>$W$5</f>
        <v>2</v>
      </c>
      <c r="P248" s="92">
        <f>W113</f>
        <v>0</v>
      </c>
      <c r="Q248" s="92">
        <f t="shared" ref="Q248:X248" si="280">X113</f>
        <v>0</v>
      </c>
      <c r="R248" s="575">
        <f t="shared" si="280"/>
        <v>0</v>
      </c>
      <c r="S248" s="575">
        <f t="shared" si="280"/>
        <v>0</v>
      </c>
      <c r="T248" s="92">
        <f t="shared" si="280"/>
        <v>0</v>
      </c>
      <c r="U248" s="92">
        <f t="shared" si="280"/>
        <v>0</v>
      </c>
      <c r="V248" s="575">
        <f t="shared" si="280"/>
        <v>0</v>
      </c>
      <c r="W248" s="92">
        <f t="shared" si="280"/>
        <v>0</v>
      </c>
      <c r="X248" s="92">
        <f t="shared" si="280"/>
        <v>0</v>
      </c>
      <c r="Y248" s="92">
        <f>SUM(P248:X248)</f>
        <v>0</v>
      </c>
    </row>
    <row r="249" spans="1:25" x14ac:dyDescent="0.2">
      <c r="B249" s="568">
        <f>$AQ$5</f>
        <v>4</v>
      </c>
      <c r="C249" s="88">
        <f>SUM(C202,C226)</f>
        <v>0</v>
      </c>
      <c r="D249" s="88">
        <f t="shared" ref="D249:K249" si="281">SUM(D202,D226)</f>
        <v>0</v>
      </c>
      <c r="E249" s="88">
        <f t="shared" si="281"/>
        <v>0</v>
      </c>
      <c r="F249" s="88">
        <f t="shared" si="281"/>
        <v>0</v>
      </c>
      <c r="G249" s="88">
        <f t="shared" si="281"/>
        <v>0</v>
      </c>
      <c r="H249" s="88">
        <f t="shared" si="281"/>
        <v>0</v>
      </c>
      <c r="I249" s="621">
        <f t="shared" si="281"/>
        <v>0</v>
      </c>
      <c r="J249" s="88">
        <f t="shared" si="281"/>
        <v>0</v>
      </c>
      <c r="K249" s="88">
        <f t="shared" si="281"/>
        <v>0</v>
      </c>
      <c r="L249" s="88">
        <f>SUM(C249:K249)</f>
        <v>0</v>
      </c>
      <c r="O249" s="54">
        <f>$AG$5</f>
        <v>3</v>
      </c>
      <c r="P249" s="92">
        <f>AG113</f>
        <v>0</v>
      </c>
      <c r="Q249" s="92">
        <f t="shared" ref="Q249:X249" si="282">AH113</f>
        <v>0</v>
      </c>
      <c r="R249" s="575">
        <f t="shared" si="282"/>
        <v>0</v>
      </c>
      <c r="S249" s="575">
        <f t="shared" si="282"/>
        <v>0</v>
      </c>
      <c r="T249" s="92">
        <f t="shared" si="282"/>
        <v>0</v>
      </c>
      <c r="U249" s="92">
        <f t="shared" si="282"/>
        <v>0</v>
      </c>
      <c r="V249" s="575">
        <f t="shared" si="282"/>
        <v>0</v>
      </c>
      <c r="W249" s="92">
        <f t="shared" si="282"/>
        <v>0</v>
      </c>
      <c r="X249" s="92">
        <f t="shared" si="282"/>
        <v>0</v>
      </c>
      <c r="Y249" s="92">
        <f>SUM(P249:X249)</f>
        <v>0</v>
      </c>
    </row>
    <row r="250" spans="1:25" x14ac:dyDescent="0.2">
      <c r="L250" s="88">
        <f>SUM(L245:L249)</f>
        <v>0</v>
      </c>
      <c r="O250" s="568">
        <f>$AQ$5</f>
        <v>4</v>
      </c>
      <c r="P250" s="92">
        <f>AQ113</f>
        <v>0</v>
      </c>
      <c r="Q250" s="92">
        <f t="shared" ref="Q250:X250" si="283">AR113</f>
        <v>0</v>
      </c>
      <c r="R250" s="575">
        <f t="shared" si="283"/>
        <v>0</v>
      </c>
      <c r="S250" s="575">
        <f t="shared" si="283"/>
        <v>0</v>
      </c>
      <c r="T250" s="92">
        <f t="shared" si="283"/>
        <v>0</v>
      </c>
      <c r="U250" s="92">
        <f t="shared" si="283"/>
        <v>0</v>
      </c>
      <c r="V250" s="575">
        <f t="shared" si="283"/>
        <v>0</v>
      </c>
      <c r="W250" s="92">
        <f t="shared" si="283"/>
        <v>0</v>
      </c>
      <c r="X250" s="92">
        <f t="shared" si="283"/>
        <v>0</v>
      </c>
      <c r="Y250" s="92">
        <f>SUM(P250:X250)</f>
        <v>0</v>
      </c>
    </row>
    <row r="251" spans="1:25" ht="22.5" x14ac:dyDescent="0.2">
      <c r="A251" s="90" t="str">
        <f>A18</f>
        <v>Total Public Sector</v>
      </c>
      <c r="B251" s="53" t="s">
        <v>14</v>
      </c>
      <c r="C251" s="92" t="str">
        <f>$C$6</f>
        <v>Pills</v>
      </c>
      <c r="D251" s="92" t="str">
        <f>$D$6</f>
        <v>Injectables</v>
      </c>
      <c r="E251" s="92" t="str">
        <f>$E$6</f>
        <v>Condoms (male)</v>
      </c>
      <c r="F251" s="92" t="str">
        <f>$F$6</f>
        <v>Condoms (female)</v>
      </c>
      <c r="G251" s="92" t="str">
        <f>$G$6</f>
        <v>Implants</v>
      </c>
      <c r="H251" s="92" t="str">
        <f>$H$6</f>
        <v>IUD</v>
      </c>
      <c r="I251" s="575" t="str">
        <f>$I$6</f>
        <v>Emergency Contraceptives</v>
      </c>
      <c r="J251" s="92">
        <f>$J$6</f>
        <v>0</v>
      </c>
      <c r="K251" s="92">
        <f>$K$6</f>
        <v>0</v>
      </c>
      <c r="L251" s="92" t="str">
        <f>$L$6</f>
        <v>Total</v>
      </c>
      <c r="O251" s="54"/>
      <c r="P251" s="92"/>
      <c r="Q251" s="92"/>
      <c r="R251" s="622"/>
      <c r="S251" s="575"/>
      <c r="T251" s="92"/>
      <c r="U251" s="92"/>
      <c r="V251" s="575"/>
      <c r="W251" s="92"/>
      <c r="X251" s="92"/>
      <c r="Y251" s="92">
        <f>SUM(Y246:Y250)</f>
        <v>0</v>
      </c>
    </row>
    <row r="252" spans="1:25" x14ac:dyDescent="0.2">
      <c r="B252" s="567">
        <f>$C$5</f>
        <v>0</v>
      </c>
      <c r="C252" s="88">
        <f t="shared" ref="C252:K252" si="284">SUM(C206,C230)</f>
        <v>0</v>
      </c>
      <c r="D252" s="88">
        <f t="shared" si="284"/>
        <v>0</v>
      </c>
      <c r="E252" s="88">
        <f t="shared" si="284"/>
        <v>0</v>
      </c>
      <c r="F252" s="88">
        <f t="shared" si="284"/>
        <v>0</v>
      </c>
      <c r="G252" s="88">
        <f t="shared" si="284"/>
        <v>0</v>
      </c>
      <c r="H252" s="88">
        <f t="shared" si="284"/>
        <v>0</v>
      </c>
      <c r="I252" s="621">
        <f t="shared" si="284"/>
        <v>0</v>
      </c>
      <c r="J252" s="88">
        <f t="shared" si="284"/>
        <v>0</v>
      </c>
      <c r="K252" s="88">
        <f t="shared" si="284"/>
        <v>0</v>
      </c>
      <c r="L252" s="88">
        <f>SUM(C252:K252)</f>
        <v>0</v>
      </c>
      <c r="N252" s="90" t="str">
        <f>A111</f>
        <v>Social Marketing</v>
      </c>
      <c r="O252" s="82" t="s">
        <v>14</v>
      </c>
      <c r="P252" s="53"/>
      <c r="Q252" s="53"/>
      <c r="R252" s="619"/>
      <c r="S252" s="619"/>
      <c r="T252" s="53"/>
      <c r="U252" s="53"/>
      <c r="V252" s="619"/>
      <c r="W252" s="53"/>
      <c r="X252" s="53"/>
      <c r="Y252" s="53"/>
    </row>
    <row r="253" spans="1:25" ht="22.5" x14ac:dyDescent="0.2">
      <c r="B253" s="567">
        <f>$M$5</f>
        <v>1</v>
      </c>
      <c r="C253" s="88">
        <f t="shared" ref="C253:K253" si="285">SUM(C207,C231)</f>
        <v>0</v>
      </c>
      <c r="D253" s="88">
        <f t="shared" si="285"/>
        <v>0</v>
      </c>
      <c r="E253" s="88">
        <f t="shared" si="285"/>
        <v>0</v>
      </c>
      <c r="F253" s="88">
        <f t="shared" si="285"/>
        <v>0</v>
      </c>
      <c r="G253" s="88">
        <f t="shared" si="285"/>
        <v>0</v>
      </c>
      <c r="H253" s="88">
        <f t="shared" si="285"/>
        <v>0</v>
      </c>
      <c r="I253" s="621">
        <f t="shared" si="285"/>
        <v>0</v>
      </c>
      <c r="J253" s="88">
        <f t="shared" si="285"/>
        <v>0</v>
      </c>
      <c r="K253" s="88">
        <f t="shared" si="285"/>
        <v>0</v>
      </c>
      <c r="L253" s="88">
        <f>SUM(C253:K253)</f>
        <v>0</v>
      </c>
      <c r="O253" s="53"/>
      <c r="P253" s="92" t="str">
        <f>$C$6</f>
        <v>Pills</v>
      </c>
      <c r="Q253" s="92" t="str">
        <f>$D$6</f>
        <v>Injectables</v>
      </c>
      <c r="R253" s="575" t="str">
        <f>$E$6</f>
        <v>Condoms (male)</v>
      </c>
      <c r="S253" s="575" t="str">
        <f>$F$6</f>
        <v>Condoms (female)</v>
      </c>
      <c r="T253" s="92" t="str">
        <f>$G$6</f>
        <v>Implants</v>
      </c>
      <c r="U253" s="92" t="str">
        <f>$H$6</f>
        <v>IUD</v>
      </c>
      <c r="V253" s="575" t="str">
        <f>$I$6</f>
        <v>Emergency Contraceptives</v>
      </c>
      <c r="W253" s="92">
        <f>$J$6</f>
        <v>0</v>
      </c>
      <c r="X253" s="92">
        <f>$K$6</f>
        <v>0</v>
      </c>
      <c r="Y253" s="92" t="str">
        <f>$L$6</f>
        <v>Total</v>
      </c>
    </row>
    <row r="254" spans="1:25" x14ac:dyDescent="0.2">
      <c r="B254" s="54">
        <f>$W$5</f>
        <v>2</v>
      </c>
      <c r="C254" s="88">
        <f t="shared" ref="C254:K254" si="286">SUM(C208,C232)</f>
        <v>0</v>
      </c>
      <c r="D254" s="88">
        <f t="shared" si="286"/>
        <v>0</v>
      </c>
      <c r="E254" s="88">
        <f t="shared" si="286"/>
        <v>0</v>
      </c>
      <c r="F254" s="88">
        <f t="shared" si="286"/>
        <v>0</v>
      </c>
      <c r="G254" s="88">
        <f t="shared" si="286"/>
        <v>0</v>
      </c>
      <c r="H254" s="88">
        <f t="shared" si="286"/>
        <v>0</v>
      </c>
      <c r="I254" s="621">
        <f t="shared" si="286"/>
        <v>0</v>
      </c>
      <c r="J254" s="88">
        <f t="shared" si="286"/>
        <v>0</v>
      </c>
      <c r="K254" s="88">
        <f t="shared" si="286"/>
        <v>0</v>
      </c>
      <c r="L254" s="88">
        <f>SUM(C254:K254)</f>
        <v>0</v>
      </c>
      <c r="O254" s="567">
        <f>$C$5</f>
        <v>0</v>
      </c>
      <c r="P254" s="92">
        <f>C114</f>
        <v>0</v>
      </c>
      <c r="Q254" s="92">
        <f t="shared" ref="Q254:X254" si="287">D114</f>
        <v>0</v>
      </c>
      <c r="R254" s="92">
        <f t="shared" si="287"/>
        <v>0</v>
      </c>
      <c r="S254" s="92">
        <f t="shared" si="287"/>
        <v>0</v>
      </c>
      <c r="T254" s="92">
        <f t="shared" si="287"/>
        <v>0</v>
      </c>
      <c r="U254" s="92">
        <f t="shared" si="287"/>
        <v>0</v>
      </c>
      <c r="V254" s="92">
        <f t="shared" si="287"/>
        <v>0</v>
      </c>
      <c r="W254" s="92">
        <f t="shared" si="287"/>
        <v>0</v>
      </c>
      <c r="X254" s="92">
        <f t="shared" si="287"/>
        <v>0</v>
      </c>
      <c r="Y254" s="92">
        <f>SUM(P254:X254)</f>
        <v>0</v>
      </c>
    </row>
    <row r="255" spans="1:25" x14ac:dyDescent="0.2">
      <c r="B255" s="54">
        <f>$AG$5</f>
        <v>3</v>
      </c>
      <c r="C255" s="88">
        <f t="shared" ref="C255:K255" si="288">SUM(C209,C233)</f>
        <v>0</v>
      </c>
      <c r="D255" s="88">
        <f t="shared" si="288"/>
        <v>0</v>
      </c>
      <c r="E255" s="88">
        <f t="shared" si="288"/>
        <v>0</v>
      </c>
      <c r="F255" s="88">
        <f t="shared" si="288"/>
        <v>0</v>
      </c>
      <c r="G255" s="88">
        <f t="shared" si="288"/>
        <v>0</v>
      </c>
      <c r="H255" s="88">
        <f t="shared" si="288"/>
        <v>0</v>
      </c>
      <c r="I255" s="621">
        <f t="shared" si="288"/>
        <v>0</v>
      </c>
      <c r="J255" s="88">
        <f t="shared" si="288"/>
        <v>0</v>
      </c>
      <c r="K255" s="88">
        <f t="shared" si="288"/>
        <v>0</v>
      </c>
      <c r="L255" s="88">
        <f>SUM(C255:K255)</f>
        <v>0</v>
      </c>
      <c r="O255" s="567">
        <f>$M$5</f>
        <v>1</v>
      </c>
      <c r="P255" s="92">
        <f>M114</f>
        <v>0</v>
      </c>
      <c r="Q255" s="92">
        <f t="shared" ref="Q255:X255" si="289">N114</f>
        <v>0</v>
      </c>
      <c r="R255" s="92">
        <f t="shared" si="289"/>
        <v>0</v>
      </c>
      <c r="S255" s="92">
        <f t="shared" si="289"/>
        <v>0</v>
      </c>
      <c r="T255" s="92">
        <f t="shared" si="289"/>
        <v>0</v>
      </c>
      <c r="U255" s="92">
        <f t="shared" si="289"/>
        <v>0</v>
      </c>
      <c r="V255" s="92">
        <f t="shared" si="289"/>
        <v>0</v>
      </c>
      <c r="W255" s="92">
        <f t="shared" si="289"/>
        <v>0</v>
      </c>
      <c r="X255" s="92">
        <f t="shared" si="289"/>
        <v>0</v>
      </c>
      <c r="Y255" s="92">
        <f>SUM(P255:X255)</f>
        <v>0</v>
      </c>
    </row>
    <row r="256" spans="1:25" x14ac:dyDescent="0.2">
      <c r="B256" s="568">
        <f>$AQ$5</f>
        <v>4</v>
      </c>
      <c r="C256" s="88">
        <f t="shared" ref="C256:K256" si="290">SUM(C210,C234)</f>
        <v>0</v>
      </c>
      <c r="D256" s="88">
        <f t="shared" si="290"/>
        <v>0</v>
      </c>
      <c r="E256" s="88">
        <f t="shared" si="290"/>
        <v>0</v>
      </c>
      <c r="F256" s="88">
        <f t="shared" si="290"/>
        <v>0</v>
      </c>
      <c r="G256" s="88">
        <f t="shared" si="290"/>
        <v>0</v>
      </c>
      <c r="H256" s="88">
        <f t="shared" si="290"/>
        <v>0</v>
      </c>
      <c r="I256" s="621">
        <f t="shared" si="290"/>
        <v>0</v>
      </c>
      <c r="J256" s="88">
        <f t="shared" si="290"/>
        <v>0</v>
      </c>
      <c r="K256" s="88">
        <f t="shared" si="290"/>
        <v>0</v>
      </c>
      <c r="L256" s="88">
        <f>SUM(C256:K256)</f>
        <v>0</v>
      </c>
      <c r="O256" s="54">
        <f>$W$5</f>
        <v>2</v>
      </c>
      <c r="P256" s="92">
        <f>W114</f>
        <v>0</v>
      </c>
      <c r="Q256" s="92">
        <f t="shared" ref="Q256:X256" si="291">X114</f>
        <v>0</v>
      </c>
      <c r="R256" s="92">
        <f t="shared" si="291"/>
        <v>0</v>
      </c>
      <c r="S256" s="92">
        <f t="shared" si="291"/>
        <v>0</v>
      </c>
      <c r="T256" s="92">
        <f t="shared" si="291"/>
        <v>0</v>
      </c>
      <c r="U256" s="92">
        <f t="shared" si="291"/>
        <v>0</v>
      </c>
      <c r="V256" s="92">
        <f t="shared" si="291"/>
        <v>0</v>
      </c>
      <c r="W256" s="92">
        <f t="shared" si="291"/>
        <v>0</v>
      </c>
      <c r="X256" s="92">
        <f t="shared" si="291"/>
        <v>0</v>
      </c>
      <c r="Y256" s="92">
        <f>SUM(P256:X256)</f>
        <v>0</v>
      </c>
    </row>
    <row r="257" spans="12:25" x14ac:dyDescent="0.2">
      <c r="L257" s="88">
        <f>SUM(L252:L256)</f>
        <v>0</v>
      </c>
      <c r="O257" s="54">
        <f>$AG$5</f>
        <v>3</v>
      </c>
      <c r="P257" s="92">
        <f>AG114</f>
        <v>0</v>
      </c>
      <c r="Q257" s="92">
        <f t="shared" ref="Q257:X257" si="292">AH114</f>
        <v>0</v>
      </c>
      <c r="R257" s="92">
        <f t="shared" si="292"/>
        <v>0</v>
      </c>
      <c r="S257" s="92">
        <f t="shared" si="292"/>
        <v>0</v>
      </c>
      <c r="T257" s="92">
        <f t="shared" si="292"/>
        <v>0</v>
      </c>
      <c r="U257" s="92">
        <f t="shared" si="292"/>
        <v>0</v>
      </c>
      <c r="V257" s="92">
        <f t="shared" si="292"/>
        <v>0</v>
      </c>
      <c r="W257" s="92">
        <f t="shared" si="292"/>
        <v>0</v>
      </c>
      <c r="X257" s="92">
        <f t="shared" si="292"/>
        <v>0</v>
      </c>
      <c r="Y257" s="92">
        <f>SUM(P257:X257)</f>
        <v>0</v>
      </c>
    </row>
    <row r="258" spans="12:25" x14ac:dyDescent="0.2">
      <c r="O258" s="568">
        <f>$AQ$5</f>
        <v>4</v>
      </c>
      <c r="P258" s="92">
        <f>AQ114</f>
        <v>0</v>
      </c>
      <c r="Q258" s="92">
        <f t="shared" ref="Q258:X258" si="293">AR114</f>
        <v>0</v>
      </c>
      <c r="R258" s="92">
        <f t="shared" si="293"/>
        <v>0</v>
      </c>
      <c r="S258" s="92">
        <f t="shared" si="293"/>
        <v>0</v>
      </c>
      <c r="T258" s="92">
        <f t="shared" si="293"/>
        <v>0</v>
      </c>
      <c r="U258" s="92">
        <f t="shared" si="293"/>
        <v>0</v>
      </c>
      <c r="V258" s="92">
        <f t="shared" si="293"/>
        <v>0</v>
      </c>
      <c r="W258" s="92">
        <f t="shared" si="293"/>
        <v>0</v>
      </c>
      <c r="X258" s="92">
        <f t="shared" si="293"/>
        <v>0</v>
      </c>
      <c r="Y258" s="92">
        <f>SUM(P258:X258)</f>
        <v>0</v>
      </c>
    </row>
    <row r="259" spans="12:25" x14ac:dyDescent="0.2">
      <c r="O259" s="54"/>
      <c r="P259" s="92"/>
      <c r="Q259" s="92"/>
      <c r="R259" s="109"/>
      <c r="S259" s="92"/>
      <c r="T259" s="92"/>
      <c r="U259" s="92"/>
      <c r="V259" s="92"/>
      <c r="W259" s="92"/>
      <c r="X259" s="92"/>
      <c r="Y259" s="92">
        <f>SUM(Y254:Y258)</f>
        <v>0</v>
      </c>
    </row>
  </sheetData>
  <sheetProtection password="E460" sheet="1"/>
  <mergeCells count="90">
    <mergeCell ref="C47:L47"/>
    <mergeCell ref="M47:V47"/>
    <mergeCell ref="W47:AF47"/>
    <mergeCell ref="AG47:AP47"/>
    <mergeCell ref="AG54:AP54"/>
    <mergeCell ref="C54:L54"/>
    <mergeCell ref="M54:V54"/>
    <mergeCell ref="C41:L41"/>
    <mergeCell ref="C23:L23"/>
    <mergeCell ref="M23:V23"/>
    <mergeCell ref="W23:AF23"/>
    <mergeCell ref="AG23:AP23"/>
    <mergeCell ref="C35:L35"/>
    <mergeCell ref="AQ5:AZ5"/>
    <mergeCell ref="C11:L11"/>
    <mergeCell ref="M11:V11"/>
    <mergeCell ref="W11:AF11"/>
    <mergeCell ref="AG11:AP11"/>
    <mergeCell ref="AQ11:AZ11"/>
    <mergeCell ref="C5:L5"/>
    <mergeCell ref="M5:V5"/>
    <mergeCell ref="W5:AF5"/>
    <mergeCell ref="AG5:AP5"/>
    <mergeCell ref="M35:V35"/>
    <mergeCell ref="W35:AF35"/>
    <mergeCell ref="AG35:AP35"/>
    <mergeCell ref="AG17:AP17"/>
    <mergeCell ref="W54:AF54"/>
    <mergeCell ref="AQ17:AZ17"/>
    <mergeCell ref="M41:V41"/>
    <mergeCell ref="AG29:AP29"/>
    <mergeCell ref="AQ29:AZ29"/>
    <mergeCell ref="AQ35:AZ35"/>
    <mergeCell ref="AQ47:AZ47"/>
    <mergeCell ref="W41:AF41"/>
    <mergeCell ref="AG41:AP41"/>
    <mergeCell ref="AQ23:AZ23"/>
    <mergeCell ref="AQ54:AZ54"/>
    <mergeCell ref="AQ41:AZ41"/>
    <mergeCell ref="C17:L17"/>
    <mergeCell ref="M17:V17"/>
    <mergeCell ref="W17:AF17"/>
    <mergeCell ref="C29:L29"/>
    <mergeCell ref="M29:V29"/>
    <mergeCell ref="W29:AF29"/>
    <mergeCell ref="AQ80:AZ80"/>
    <mergeCell ref="C86:L86"/>
    <mergeCell ref="M86:V86"/>
    <mergeCell ref="W86:AF86"/>
    <mergeCell ref="AG86:AP86"/>
    <mergeCell ref="AQ86:AZ86"/>
    <mergeCell ref="C80:L80"/>
    <mergeCell ref="M80:V80"/>
    <mergeCell ref="W80:AF80"/>
    <mergeCell ref="AG80:AP80"/>
    <mergeCell ref="AQ92:AZ92"/>
    <mergeCell ref="C98:L98"/>
    <mergeCell ref="M98:V98"/>
    <mergeCell ref="W98:AF98"/>
    <mergeCell ref="AG98:AP98"/>
    <mergeCell ref="AQ98:AZ98"/>
    <mergeCell ref="C92:L92"/>
    <mergeCell ref="AG92:AP92"/>
    <mergeCell ref="M92:V92"/>
    <mergeCell ref="W92:AF92"/>
    <mergeCell ref="AQ104:AZ104"/>
    <mergeCell ref="AQ110:AZ110"/>
    <mergeCell ref="C116:L116"/>
    <mergeCell ref="M116:V116"/>
    <mergeCell ref="W116:AF116"/>
    <mergeCell ref="AG116:AP116"/>
    <mergeCell ref="AQ116:AZ116"/>
    <mergeCell ref="W104:AF104"/>
    <mergeCell ref="W110:AF110"/>
    <mergeCell ref="C104:L104"/>
    <mergeCell ref="M104:V104"/>
    <mergeCell ref="AG104:AP104"/>
    <mergeCell ref="C129:L129"/>
    <mergeCell ref="M129:V129"/>
    <mergeCell ref="W129:AF129"/>
    <mergeCell ref="AG129:AP129"/>
    <mergeCell ref="AQ129:AZ129"/>
    <mergeCell ref="M122:V122"/>
    <mergeCell ref="C110:L110"/>
    <mergeCell ref="M110:V110"/>
    <mergeCell ref="AG110:AP110"/>
    <mergeCell ref="AQ122:AZ122"/>
    <mergeCell ref="AG122:AP122"/>
    <mergeCell ref="W122:AF122"/>
    <mergeCell ref="C122:L122"/>
  </mergeCells>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H148"/>
  <sheetViews>
    <sheetView view="pageLayout" zoomScaleNormal="60" workbookViewId="0"/>
  </sheetViews>
  <sheetFormatPr defaultRowHeight="12.75" x14ac:dyDescent="0.2"/>
  <cols>
    <col min="1" max="1" width="16.140625" customWidth="1"/>
    <col min="2" max="8" width="13.85546875" customWidth="1"/>
    <col min="9" max="15" width="14.85546875" customWidth="1"/>
    <col min="16" max="16" width="14.85546875" style="7" customWidth="1"/>
    <col min="17" max="24" width="14.85546875" customWidth="1"/>
    <col min="25" max="25" width="14.85546875" style="7" customWidth="1"/>
    <col min="26" max="26" width="14.85546875" customWidth="1"/>
    <col min="27" max="27" width="13.140625" customWidth="1"/>
    <col min="28" max="28" width="10.28515625" customWidth="1"/>
    <col min="29" max="29" width="9.85546875" bestFit="1" customWidth="1"/>
    <col min="30" max="30" width="9.7109375" customWidth="1"/>
    <col min="31" max="31" width="9.28515625" bestFit="1" customWidth="1"/>
    <col min="32" max="32" width="12.7109375" customWidth="1"/>
    <col min="33" max="34" width="9.28515625" bestFit="1" customWidth="1"/>
    <col min="35" max="35" width="11.5703125" bestFit="1" customWidth="1"/>
    <col min="37" max="37" width="15.140625" customWidth="1"/>
    <col min="38" max="38" width="13" customWidth="1"/>
    <col min="39" max="39" width="13.5703125" customWidth="1"/>
    <col min="40" max="41" width="10.28515625" customWidth="1"/>
    <col min="42" max="43" width="9.28515625" bestFit="1" customWidth="1"/>
    <col min="44" max="44" width="12.85546875" customWidth="1"/>
    <col min="45" max="46" width="9.28515625" bestFit="1" customWidth="1"/>
    <col min="47" max="47" width="11.5703125" customWidth="1"/>
    <col min="49" max="49" width="18.140625" customWidth="1"/>
    <col min="50" max="51" width="12.28515625" customWidth="1"/>
    <col min="52" max="52" width="12" customWidth="1"/>
    <col min="53" max="54" width="9.85546875" bestFit="1" customWidth="1"/>
    <col min="55" max="55" width="9.28515625" bestFit="1" customWidth="1"/>
    <col min="56" max="56" width="12.7109375" customWidth="1"/>
    <col min="57" max="58" width="9.28515625" bestFit="1" customWidth="1"/>
    <col min="59" max="59" width="12.140625" customWidth="1"/>
  </cols>
  <sheetData>
    <row r="7" spans="1:9" s="7" customFormat="1" ht="15.75" x14ac:dyDescent="0.25">
      <c r="A7" s="520" t="s">
        <v>53</v>
      </c>
      <c r="B7" s="156"/>
      <c r="C7" s="156"/>
      <c r="D7" s="156"/>
      <c r="E7" s="156"/>
      <c r="F7" s="156"/>
      <c r="G7" s="156"/>
      <c r="H7" s="156"/>
      <c r="I7" s="53"/>
    </row>
    <row r="9" spans="1:9" s="7" customFormat="1" ht="18" customHeight="1" x14ac:dyDescent="0.25">
      <c r="A9" s="49" t="s">
        <v>117</v>
      </c>
      <c r="B9" s="113"/>
      <c r="C9" s="113"/>
      <c r="D9" s="113"/>
      <c r="E9" s="113"/>
      <c r="F9" s="113"/>
      <c r="G9" s="113"/>
      <c r="H9" s="113"/>
    </row>
    <row r="10" spans="1:9" s="7" customFormat="1" ht="15.75" x14ac:dyDescent="0.25">
      <c r="A10" s="86"/>
      <c r="B10" s="147"/>
      <c r="C10" s="120">
        <f>'A. Results-Commodity Projection'!$C$23</f>
        <v>0</v>
      </c>
      <c r="D10" s="121">
        <f>C10+1</f>
        <v>1</v>
      </c>
      <c r="E10" s="120">
        <f>D10+1</f>
        <v>2</v>
      </c>
      <c r="F10" s="121">
        <f>E10+1</f>
        <v>3</v>
      </c>
      <c r="G10" s="120">
        <f>F10+1</f>
        <v>4</v>
      </c>
      <c r="H10" s="85" t="s">
        <v>24</v>
      </c>
    </row>
    <row r="11" spans="1:9" s="7" customFormat="1" ht="11.25" x14ac:dyDescent="0.2">
      <c r="A11" s="7" t="s">
        <v>12</v>
      </c>
      <c r="B11" s="60">
        <f>'2.Input-Scenarios &amp; Projections'!$C$34</f>
        <v>0</v>
      </c>
      <c r="C11" s="148">
        <f>SUM('A. Results-Commodity Projection'!C56:K56)</f>
        <v>0</v>
      </c>
      <c r="D11" s="128">
        <f>SUM('A. Results-Commodity Projection'!M56:U56)</f>
        <v>0</v>
      </c>
      <c r="E11" s="148">
        <f>SUM('A. Results-Commodity Projection'!W56:AE56)</f>
        <v>0</v>
      </c>
      <c r="F11" s="128">
        <f>SUM('A. Results-Commodity Projection'!AG56:AO56)</f>
        <v>0</v>
      </c>
      <c r="G11" s="148">
        <f>SUM('A. Results-Commodity Projection'!AQ56:AY56)</f>
        <v>0</v>
      </c>
      <c r="H11" s="149">
        <f>SUM(C11:G11)</f>
        <v>0</v>
      </c>
    </row>
    <row r="12" spans="1:9" s="7" customFormat="1" ht="11.25" x14ac:dyDescent="0.2">
      <c r="A12" s="7" t="s">
        <v>13</v>
      </c>
      <c r="B12" s="60">
        <f>'2.Input-Scenarios &amp; Projections'!$C$35</f>
        <v>0</v>
      </c>
      <c r="C12" s="148">
        <f>SUM('A. Results-Commodity Projection'!C57:K57)</f>
        <v>0</v>
      </c>
      <c r="D12" s="128">
        <f>SUM('A. Results-Commodity Projection'!M57:U57)</f>
        <v>0</v>
      </c>
      <c r="E12" s="148">
        <f>SUM('A. Results-Commodity Projection'!W57:AE57)</f>
        <v>0</v>
      </c>
      <c r="F12" s="128">
        <f>SUM('A. Results-Commodity Projection'!AG57:AO57)</f>
        <v>0</v>
      </c>
      <c r="G12" s="148">
        <f>SUM('A. Results-Commodity Projection'!AQ57:AY57)</f>
        <v>0</v>
      </c>
      <c r="H12" s="129">
        <f>SUM(C12:G12)</f>
        <v>0</v>
      </c>
    </row>
    <row r="13" spans="1:9" s="7" customFormat="1" ht="11.25" x14ac:dyDescent="0.2">
      <c r="A13" s="7" t="s">
        <v>14</v>
      </c>
      <c r="B13" s="60">
        <f>'2.Input-Scenarios &amp; Projections'!$C$36</f>
        <v>0</v>
      </c>
      <c r="C13" s="148">
        <f>SUM('A. Results-Commodity Projection'!C58:K58)</f>
        <v>0</v>
      </c>
      <c r="D13" s="128">
        <f>SUM('A. Results-Commodity Projection'!M58:U58)</f>
        <v>0</v>
      </c>
      <c r="E13" s="148">
        <f>SUM('A. Results-Commodity Projection'!W58:AE58)</f>
        <v>0</v>
      </c>
      <c r="F13" s="128">
        <f>SUM('A. Results-Commodity Projection'!AG58:AO58)</f>
        <v>0</v>
      </c>
      <c r="G13" s="148">
        <f>SUM('A. Results-Commodity Projection'!AQ58:AY58)</f>
        <v>0</v>
      </c>
      <c r="H13" s="129">
        <f>SUM(C13:G13)</f>
        <v>0</v>
      </c>
    </row>
    <row r="14" spans="1:9" s="7" customFormat="1" ht="11.25" x14ac:dyDescent="0.2">
      <c r="B14" s="101" t="s">
        <v>24</v>
      </c>
      <c r="C14" s="139">
        <f t="shared" ref="C14:H14" si="0">SUM(C11:C13)</f>
        <v>0</v>
      </c>
      <c r="D14" s="141">
        <f t="shared" si="0"/>
        <v>0</v>
      </c>
      <c r="E14" s="139">
        <f t="shared" si="0"/>
        <v>0</v>
      </c>
      <c r="F14" s="141">
        <f t="shared" si="0"/>
        <v>0</v>
      </c>
      <c r="G14" s="139">
        <f t="shared" si="0"/>
        <v>0</v>
      </c>
      <c r="H14" s="130">
        <f t="shared" si="0"/>
        <v>0</v>
      </c>
    </row>
    <row r="15" spans="1:9" s="53" customFormat="1" ht="11.25" x14ac:dyDescent="0.2">
      <c r="B15" s="142"/>
      <c r="C15" s="143"/>
      <c r="D15" s="143"/>
      <c r="E15" s="143"/>
      <c r="F15" s="143"/>
      <c r="G15" s="143"/>
      <c r="H15" s="144">
        <f>SUM(C14:G14)</f>
        <v>0</v>
      </c>
    </row>
    <row r="16" spans="1:9" s="7" customFormat="1" ht="11.25" x14ac:dyDescent="0.2">
      <c r="B16" s="53"/>
      <c r="C16" s="140"/>
      <c r="D16" s="140"/>
      <c r="E16" s="140"/>
      <c r="F16" s="140"/>
      <c r="G16" s="140"/>
    </row>
    <row r="17" spans="1:26" s="7" customFormat="1" ht="15.75" customHeight="1" x14ac:dyDescent="0.25">
      <c r="A17" s="49" t="s">
        <v>118</v>
      </c>
      <c r="B17" s="113"/>
      <c r="C17" s="113"/>
      <c r="D17" s="113"/>
      <c r="E17" s="113"/>
      <c r="F17" s="113"/>
      <c r="G17" s="113"/>
      <c r="H17" s="113"/>
    </row>
    <row r="18" spans="1:26" s="84" customFormat="1" ht="15.75" customHeight="1" x14ac:dyDescent="0.25">
      <c r="A18" s="86"/>
      <c r="B18" s="17"/>
      <c r="C18" s="16">
        <f>'A. Results-Commodity Projection'!C5:P5</f>
        <v>0</v>
      </c>
      <c r="D18" s="17">
        <f>C18+1</f>
        <v>1</v>
      </c>
      <c r="E18" s="16">
        <f>D18+1</f>
        <v>2</v>
      </c>
      <c r="F18" s="17">
        <f>E18+1</f>
        <v>3</v>
      </c>
      <c r="G18" s="16">
        <f>F18+1</f>
        <v>4</v>
      </c>
      <c r="H18" s="85" t="s">
        <v>24</v>
      </c>
      <c r="P18" s="135"/>
      <c r="Y18" s="135"/>
    </row>
    <row r="19" spans="1:26" s="7" customFormat="1" ht="11.25" x14ac:dyDescent="0.2">
      <c r="A19" s="7" t="s">
        <v>12</v>
      </c>
      <c r="B19" s="60">
        <f>'2.Input-Scenarios &amp; Projections'!$C$34</f>
        <v>0</v>
      </c>
      <c r="C19" s="87">
        <f>SUM('A. Results-Commodity Projection'!C131:K131)</f>
        <v>0</v>
      </c>
      <c r="D19" s="89">
        <f>SUM('A. Results-Commodity Projection'!M131:U131)</f>
        <v>0</v>
      </c>
      <c r="E19" s="87">
        <f>SUM('A. Results-Commodity Projection'!W131:AE131)</f>
        <v>0</v>
      </c>
      <c r="F19" s="89">
        <f>SUM('A. Results-Commodity Projection'!AG131:AO131)</f>
        <v>0</v>
      </c>
      <c r="G19" s="87">
        <f>SUM('A. Results-Commodity Projection'!AQ131:AY131)</f>
        <v>0</v>
      </c>
      <c r="H19" s="94">
        <f>SUM(C19:G19)</f>
        <v>0</v>
      </c>
      <c r="I19" s="88">
        <f>H19-'A. Results-Commodity Projection'!BB131</f>
        <v>0</v>
      </c>
    </row>
    <row r="20" spans="1:26" s="7" customFormat="1" ht="11.25" x14ac:dyDescent="0.2">
      <c r="A20" s="7" t="s">
        <v>13</v>
      </c>
      <c r="B20" s="60">
        <f>'2.Input-Scenarios &amp; Projections'!$C$35</f>
        <v>0</v>
      </c>
      <c r="C20" s="87">
        <f>SUM('A. Results-Commodity Projection'!C132:K132)</f>
        <v>0</v>
      </c>
      <c r="D20" s="89">
        <f>SUM('A. Results-Commodity Projection'!M132:U132)</f>
        <v>0</v>
      </c>
      <c r="E20" s="87">
        <f>SUM('A. Results-Commodity Projection'!W132:AE132)</f>
        <v>0</v>
      </c>
      <c r="F20" s="89">
        <f>SUM('A. Results-Commodity Projection'!AG132:AO132)</f>
        <v>0</v>
      </c>
      <c r="G20" s="87">
        <f>SUM('A. Results-Commodity Projection'!AQ132:AY132)</f>
        <v>0</v>
      </c>
      <c r="H20" s="94">
        <f>SUM(C20:G20)</f>
        <v>0</v>
      </c>
      <c r="I20" s="88">
        <f>H20-'A. Results-Commodity Projection'!BB132</f>
        <v>0</v>
      </c>
    </row>
    <row r="21" spans="1:26" s="7" customFormat="1" ht="11.25" x14ac:dyDescent="0.2">
      <c r="A21" s="7" t="s">
        <v>14</v>
      </c>
      <c r="B21" s="60">
        <f>'2.Input-Scenarios &amp; Projections'!$C$36</f>
        <v>0</v>
      </c>
      <c r="C21" s="87">
        <f>SUM('A. Results-Commodity Projection'!C133:K133)</f>
        <v>0</v>
      </c>
      <c r="D21" s="89">
        <f>SUM('A. Results-Commodity Projection'!M133:U133)</f>
        <v>0</v>
      </c>
      <c r="E21" s="87">
        <f>SUM('A. Results-Commodity Projection'!W133:AE133)</f>
        <v>0</v>
      </c>
      <c r="F21" s="89">
        <f>SUM('A. Results-Commodity Projection'!AG133:AO133)</f>
        <v>0</v>
      </c>
      <c r="G21" s="87">
        <f>SUM('A. Results-Commodity Projection'!AQ133:AY133)</f>
        <v>0</v>
      </c>
      <c r="H21" s="94">
        <f>SUM(C21:G21)</f>
        <v>0</v>
      </c>
      <c r="I21" s="88">
        <f>H21-'A. Results-Commodity Projection'!BB133</f>
        <v>0</v>
      </c>
    </row>
    <row r="22" spans="1:26" s="7" customFormat="1" ht="11.25" x14ac:dyDescent="0.2">
      <c r="B22" s="101" t="s">
        <v>24</v>
      </c>
      <c r="C22" s="102">
        <f t="shared" ref="C22:H22" si="1">SUM(C19:C21)</f>
        <v>0</v>
      </c>
      <c r="D22" s="103">
        <f t="shared" si="1"/>
        <v>0</v>
      </c>
      <c r="E22" s="102">
        <f t="shared" si="1"/>
        <v>0</v>
      </c>
      <c r="F22" s="103">
        <f t="shared" si="1"/>
        <v>0</v>
      </c>
      <c r="G22" s="102">
        <f t="shared" si="1"/>
        <v>0</v>
      </c>
      <c r="H22" s="103">
        <f t="shared" si="1"/>
        <v>0</v>
      </c>
      <c r="I22" s="88">
        <f>H22-'A. Results-Commodity Projection'!BB134</f>
        <v>0</v>
      </c>
    </row>
    <row r="23" spans="1:26" s="7" customFormat="1" ht="11.25" x14ac:dyDescent="0.2">
      <c r="B23" s="53"/>
      <c r="H23" s="88">
        <f>SUM(C22:G22)</f>
        <v>0</v>
      </c>
    </row>
    <row r="24" spans="1:26" s="7" customFormat="1" ht="11.25" x14ac:dyDescent="0.2">
      <c r="B24" s="53"/>
    </row>
    <row r="25" spans="1:26" s="7" customFormat="1" ht="11.25" x14ac:dyDescent="0.2">
      <c r="B25" s="53"/>
      <c r="H25" s="88"/>
    </row>
    <row r="26" spans="1:26" s="7" customFormat="1" ht="11.25" x14ac:dyDescent="0.2">
      <c r="B26" s="53"/>
    </row>
    <row r="27" spans="1:26" ht="16.5" thickBot="1" x14ac:dyDescent="0.3">
      <c r="A27" s="49" t="s">
        <v>56</v>
      </c>
      <c r="B27" s="49"/>
      <c r="C27" s="49"/>
      <c r="D27" s="49"/>
      <c r="E27" s="49"/>
      <c r="F27" s="49"/>
      <c r="G27" s="49"/>
      <c r="H27" s="49"/>
      <c r="I27" s="49"/>
      <c r="J27" s="113"/>
      <c r="K27" s="113"/>
      <c r="L27" s="113"/>
      <c r="M27" s="113"/>
      <c r="N27" s="113"/>
      <c r="O27" s="113"/>
      <c r="P27" s="122"/>
      <c r="Q27" s="113"/>
      <c r="R27" s="113"/>
      <c r="S27" s="113"/>
      <c r="T27" s="113"/>
      <c r="U27" s="113"/>
      <c r="V27" s="113"/>
      <c r="W27" s="113"/>
      <c r="X27" s="113"/>
      <c r="Y27" s="122"/>
      <c r="Z27" s="113"/>
    </row>
    <row r="28" spans="1:26" ht="24" customHeight="1" thickBot="1" x14ac:dyDescent="0.25">
      <c r="A28" s="91" t="s">
        <v>12</v>
      </c>
      <c r="B28" s="104">
        <f>'A. Results-Commodity Projection'!$C$23</f>
        <v>0</v>
      </c>
      <c r="C28" s="105">
        <f>D10</f>
        <v>1</v>
      </c>
      <c r="D28" s="105">
        <f>E10</f>
        <v>2</v>
      </c>
      <c r="E28" s="105">
        <f>F10</f>
        <v>3</v>
      </c>
      <c r="F28" s="105">
        <f>G10</f>
        <v>4</v>
      </c>
      <c r="G28" s="265" t="s">
        <v>54</v>
      </c>
      <c r="H28" s="264" t="s">
        <v>55</v>
      </c>
      <c r="I28" s="7"/>
      <c r="J28" s="91" t="s">
        <v>13</v>
      </c>
      <c r="K28" s="104">
        <f>'A. Results-Commodity Projection'!$C$23</f>
        <v>0</v>
      </c>
      <c r="L28" s="105">
        <f>D10</f>
        <v>1</v>
      </c>
      <c r="M28" s="105">
        <f>E10</f>
        <v>2</v>
      </c>
      <c r="N28" s="105">
        <f>F10</f>
        <v>3</v>
      </c>
      <c r="O28" s="105">
        <f>G10</f>
        <v>4</v>
      </c>
      <c r="P28" s="136" t="s">
        <v>54</v>
      </c>
      <c r="Q28" s="106" t="s">
        <v>55</v>
      </c>
      <c r="S28" s="91" t="s">
        <v>14</v>
      </c>
      <c r="T28" s="104">
        <f>'A. Results-Commodity Projection'!$C$23</f>
        <v>0</v>
      </c>
      <c r="U28" s="105">
        <f>D10</f>
        <v>1</v>
      </c>
      <c r="V28" s="105">
        <f>E10</f>
        <v>2</v>
      </c>
      <c r="W28" s="105">
        <f>F10</f>
        <v>3</v>
      </c>
      <c r="X28" s="105">
        <f>G10</f>
        <v>4</v>
      </c>
      <c r="Y28" s="136" t="s">
        <v>54</v>
      </c>
      <c r="Z28" s="106" t="s">
        <v>55</v>
      </c>
    </row>
    <row r="29" spans="1:26" x14ac:dyDescent="0.2">
      <c r="A29" s="95" t="str">
        <f>'A. Results-Commodity Projection'!$C$6</f>
        <v>Pills</v>
      </c>
      <c r="B29" s="94">
        <f>'A. Results-Commodity Projection'!C$131</f>
        <v>0</v>
      </c>
      <c r="C29" s="94">
        <f>'A. Results-Commodity Projection'!M$131</f>
        <v>0</v>
      </c>
      <c r="D29" s="94">
        <f>'A. Results-Commodity Projection'!W131</f>
        <v>0</v>
      </c>
      <c r="E29" s="94">
        <f>'A. Results-Commodity Projection'!AG131</f>
        <v>0</v>
      </c>
      <c r="F29" s="94">
        <f>'A. Results-Commodity Projection'!AQ131</f>
        <v>0</v>
      </c>
      <c r="G29" s="98">
        <f t="shared" ref="G29:G34" si="2">SUM(B29:F29)</f>
        <v>0</v>
      </c>
      <c r="H29" s="99" t="e">
        <f t="shared" ref="H29:H37" si="3">G29/$G$38</f>
        <v>#DIV/0!</v>
      </c>
      <c r="I29" s="7"/>
      <c r="J29" s="95" t="str">
        <f>'A. Results-Commodity Projection'!$C$6</f>
        <v>Pills</v>
      </c>
      <c r="K29" s="94">
        <f>'A. Results-Commodity Projection'!C132</f>
        <v>0</v>
      </c>
      <c r="L29" s="94">
        <f>'A. Results-Commodity Projection'!M132</f>
        <v>0</v>
      </c>
      <c r="M29" s="94">
        <f>'A. Results-Commodity Projection'!W132</f>
        <v>0</v>
      </c>
      <c r="N29" s="94">
        <f>'A. Results-Commodity Projection'!AG132</f>
        <v>0</v>
      </c>
      <c r="O29" s="94">
        <f>'A. Results-Commodity Projection'!AQ132</f>
        <v>0</v>
      </c>
      <c r="P29" s="98">
        <f t="shared" ref="P29:P34" si="4">SUM(K29:O29)</f>
        <v>0</v>
      </c>
      <c r="Q29" s="100" t="e">
        <f t="shared" ref="Q29:Q37" si="5">P29/$P$38</f>
        <v>#DIV/0!</v>
      </c>
      <c r="S29" s="379" t="str">
        <f>'A. Results-Commodity Projection'!$C$6</f>
        <v>Pills</v>
      </c>
      <c r="T29" s="94">
        <f>'A. Results-Commodity Projection'!C133</f>
        <v>0</v>
      </c>
      <c r="U29" s="94">
        <f>'A. Results-Commodity Projection'!M133</f>
        <v>0</v>
      </c>
      <c r="V29" s="94">
        <f>'A. Results-Commodity Projection'!W133</f>
        <v>0</v>
      </c>
      <c r="W29" s="94">
        <f>'A. Results-Commodity Projection'!AG133</f>
        <v>0</v>
      </c>
      <c r="X29" s="94">
        <f>'A. Results-Commodity Projection'!AQ133</f>
        <v>0</v>
      </c>
      <c r="Y29" s="98">
        <f t="shared" ref="Y29:Y34" si="6">SUM(T29:X29)</f>
        <v>0</v>
      </c>
      <c r="Z29" s="100" t="e">
        <f t="shared" ref="Z29:Z37" si="7">Y29/$Y$38</f>
        <v>#DIV/0!</v>
      </c>
    </row>
    <row r="30" spans="1:26" x14ac:dyDescent="0.2">
      <c r="A30" s="95" t="str">
        <f>'A. Results-Commodity Projection'!$D$6</f>
        <v>Injectables</v>
      </c>
      <c r="B30" s="94">
        <f>'A. Results-Commodity Projection'!D131</f>
        <v>0</v>
      </c>
      <c r="C30" s="94">
        <f>'A. Results-Commodity Projection'!N131</f>
        <v>0</v>
      </c>
      <c r="D30" s="94">
        <f>'A. Results-Commodity Projection'!X131</f>
        <v>0</v>
      </c>
      <c r="E30" s="94">
        <f>'A. Results-Commodity Projection'!AH131</f>
        <v>0</v>
      </c>
      <c r="F30" s="94">
        <f>'A. Results-Commodity Projection'!AR131</f>
        <v>0</v>
      </c>
      <c r="G30" s="98">
        <f t="shared" si="2"/>
        <v>0</v>
      </c>
      <c r="H30" s="99" t="e">
        <f t="shared" si="3"/>
        <v>#DIV/0!</v>
      </c>
      <c r="I30" s="7"/>
      <c r="J30" s="95" t="str">
        <f>'A. Results-Commodity Projection'!$D$6</f>
        <v>Injectables</v>
      </c>
      <c r="K30" s="94">
        <f>'A. Results-Commodity Projection'!D132</f>
        <v>0</v>
      </c>
      <c r="L30" s="94">
        <f>'A. Results-Commodity Projection'!N132</f>
        <v>0</v>
      </c>
      <c r="M30" s="94">
        <f>'A. Results-Commodity Projection'!X132</f>
        <v>0</v>
      </c>
      <c r="N30" s="94">
        <f>'A. Results-Commodity Projection'!AH132</f>
        <v>0</v>
      </c>
      <c r="O30" s="94">
        <f>'A. Results-Commodity Projection'!AR132</f>
        <v>0</v>
      </c>
      <c r="P30" s="98">
        <f t="shared" si="4"/>
        <v>0</v>
      </c>
      <c r="Q30" s="100" t="e">
        <f t="shared" si="5"/>
        <v>#DIV/0!</v>
      </c>
      <c r="S30" s="95" t="str">
        <f>'A. Results-Commodity Projection'!$D$6</f>
        <v>Injectables</v>
      </c>
      <c r="T30" s="94">
        <f>'A. Results-Commodity Projection'!D133</f>
        <v>0</v>
      </c>
      <c r="U30" s="94">
        <f>'A. Results-Commodity Projection'!N133</f>
        <v>0</v>
      </c>
      <c r="V30" s="94">
        <f>'A. Results-Commodity Projection'!X133</f>
        <v>0</v>
      </c>
      <c r="W30" s="94">
        <f>'A. Results-Commodity Projection'!AH133</f>
        <v>0</v>
      </c>
      <c r="X30" s="94">
        <f>'A. Results-Commodity Projection'!AR133</f>
        <v>0</v>
      </c>
      <c r="Y30" s="98">
        <f t="shared" si="6"/>
        <v>0</v>
      </c>
      <c r="Z30" s="100" t="e">
        <f t="shared" si="7"/>
        <v>#DIV/0!</v>
      </c>
    </row>
    <row r="31" spans="1:26" x14ac:dyDescent="0.2">
      <c r="A31" s="95" t="str">
        <f>'A. Results-Commodity Projection'!$E$6</f>
        <v>Condoms (male)</v>
      </c>
      <c r="B31" s="94">
        <f>'A. Results-Commodity Projection'!E131</f>
        <v>0</v>
      </c>
      <c r="C31" s="94">
        <f>'A. Results-Commodity Projection'!O131</f>
        <v>0</v>
      </c>
      <c r="D31" s="94">
        <f>'A. Results-Commodity Projection'!Y131</f>
        <v>0</v>
      </c>
      <c r="E31" s="94">
        <f>'A. Results-Commodity Projection'!AI131</f>
        <v>0</v>
      </c>
      <c r="F31" s="94">
        <f>'A. Results-Commodity Projection'!AS131</f>
        <v>0</v>
      </c>
      <c r="G31" s="98">
        <f t="shared" si="2"/>
        <v>0</v>
      </c>
      <c r="H31" s="99" t="e">
        <f t="shared" si="3"/>
        <v>#DIV/0!</v>
      </c>
      <c r="I31" s="7"/>
      <c r="J31" s="95" t="str">
        <f>'A. Results-Commodity Projection'!$E$6</f>
        <v>Condoms (male)</v>
      </c>
      <c r="K31" s="94">
        <f>'A. Results-Commodity Projection'!E132</f>
        <v>0</v>
      </c>
      <c r="L31" s="94">
        <f>'A. Results-Commodity Projection'!O132</f>
        <v>0</v>
      </c>
      <c r="M31" s="94">
        <f>'A. Results-Commodity Projection'!Y132</f>
        <v>0</v>
      </c>
      <c r="N31" s="94">
        <f>'A. Results-Commodity Projection'!AI132</f>
        <v>0</v>
      </c>
      <c r="O31" s="94">
        <f>'A. Results-Commodity Projection'!AS132</f>
        <v>0</v>
      </c>
      <c r="P31" s="98">
        <f t="shared" si="4"/>
        <v>0</v>
      </c>
      <c r="Q31" s="100" t="e">
        <f t="shared" si="5"/>
        <v>#DIV/0!</v>
      </c>
      <c r="S31" s="95" t="str">
        <f>'A. Results-Commodity Projection'!$E$6</f>
        <v>Condoms (male)</v>
      </c>
      <c r="T31" s="94">
        <f>'A. Results-Commodity Projection'!E133</f>
        <v>0</v>
      </c>
      <c r="U31" s="94">
        <f>'A. Results-Commodity Projection'!O133</f>
        <v>0</v>
      </c>
      <c r="V31" s="94">
        <f>'A. Results-Commodity Projection'!Y133</f>
        <v>0</v>
      </c>
      <c r="W31" s="94">
        <f>'A. Results-Commodity Projection'!AI133</f>
        <v>0</v>
      </c>
      <c r="X31" s="94">
        <f>'A. Results-Commodity Projection'!AS133</f>
        <v>0</v>
      </c>
      <c r="Y31" s="98">
        <f t="shared" si="6"/>
        <v>0</v>
      </c>
      <c r="Z31" s="100" t="e">
        <f t="shared" si="7"/>
        <v>#DIV/0!</v>
      </c>
    </row>
    <row r="32" spans="1:26" x14ac:dyDescent="0.2">
      <c r="A32" s="95" t="str">
        <f>'A. Results-Commodity Projection'!$F$6</f>
        <v>Condoms (female)</v>
      </c>
      <c r="B32" s="94">
        <f>'A. Results-Commodity Projection'!F131</f>
        <v>0</v>
      </c>
      <c r="C32" s="94">
        <f>'A. Results-Commodity Projection'!P131</f>
        <v>0</v>
      </c>
      <c r="D32" s="94">
        <f>'A. Results-Commodity Projection'!Z131</f>
        <v>0</v>
      </c>
      <c r="E32" s="94">
        <f>'A. Results-Commodity Projection'!AJ131</f>
        <v>0</v>
      </c>
      <c r="F32" s="94">
        <f>'A. Results-Commodity Projection'!AT131</f>
        <v>0</v>
      </c>
      <c r="G32" s="98">
        <f t="shared" si="2"/>
        <v>0</v>
      </c>
      <c r="H32" s="99" t="e">
        <f t="shared" si="3"/>
        <v>#DIV/0!</v>
      </c>
      <c r="I32" s="7"/>
      <c r="J32" s="95" t="str">
        <f>'A. Results-Commodity Projection'!$F$6</f>
        <v>Condoms (female)</v>
      </c>
      <c r="K32" s="94">
        <f>'A. Results-Commodity Projection'!F132</f>
        <v>0</v>
      </c>
      <c r="L32" s="94">
        <f>'A. Results-Commodity Projection'!P132</f>
        <v>0</v>
      </c>
      <c r="M32" s="94">
        <f>'A. Results-Commodity Projection'!Z132</f>
        <v>0</v>
      </c>
      <c r="N32" s="94">
        <f>'A. Results-Commodity Projection'!AJ132</f>
        <v>0</v>
      </c>
      <c r="O32" s="94">
        <f>'A. Results-Commodity Projection'!AT132</f>
        <v>0</v>
      </c>
      <c r="P32" s="98">
        <f t="shared" si="4"/>
        <v>0</v>
      </c>
      <c r="Q32" s="100" t="e">
        <f t="shared" si="5"/>
        <v>#DIV/0!</v>
      </c>
      <c r="S32" s="95" t="str">
        <f>'A. Results-Commodity Projection'!$F$6</f>
        <v>Condoms (female)</v>
      </c>
      <c r="T32" s="94">
        <f>'A. Results-Commodity Projection'!F133</f>
        <v>0</v>
      </c>
      <c r="U32" s="94">
        <f>'A. Results-Commodity Projection'!P133</f>
        <v>0</v>
      </c>
      <c r="V32" s="94">
        <f>'A. Results-Commodity Projection'!Z133</f>
        <v>0</v>
      </c>
      <c r="W32" s="94">
        <f>'A. Results-Commodity Projection'!AJ133</f>
        <v>0</v>
      </c>
      <c r="X32" s="94">
        <f>'A. Results-Commodity Projection'!AT133</f>
        <v>0</v>
      </c>
      <c r="Y32" s="98">
        <f t="shared" si="6"/>
        <v>0</v>
      </c>
      <c r="Z32" s="100" t="e">
        <f t="shared" si="7"/>
        <v>#DIV/0!</v>
      </c>
    </row>
    <row r="33" spans="1:26" x14ac:dyDescent="0.2">
      <c r="A33" s="95" t="str">
        <f>'A. Results-Commodity Projection'!$G$6</f>
        <v>Implants</v>
      </c>
      <c r="B33" s="94">
        <f>'A. Results-Commodity Projection'!G131</f>
        <v>0</v>
      </c>
      <c r="C33" s="94">
        <f>'A. Results-Commodity Projection'!Q131</f>
        <v>0</v>
      </c>
      <c r="D33" s="94">
        <f>'A. Results-Commodity Projection'!AA131</f>
        <v>0</v>
      </c>
      <c r="E33" s="94">
        <f>'A. Results-Commodity Projection'!AK131</f>
        <v>0</v>
      </c>
      <c r="F33" s="94">
        <f>'A. Results-Commodity Projection'!AU131</f>
        <v>0</v>
      </c>
      <c r="G33" s="98">
        <f t="shared" si="2"/>
        <v>0</v>
      </c>
      <c r="H33" s="99" t="e">
        <f t="shared" si="3"/>
        <v>#DIV/0!</v>
      </c>
      <c r="I33" s="7"/>
      <c r="J33" s="95" t="str">
        <f>'A. Results-Commodity Projection'!$G$6</f>
        <v>Implants</v>
      </c>
      <c r="K33" s="94">
        <f>'A. Results-Commodity Projection'!G132</f>
        <v>0</v>
      </c>
      <c r="L33" s="94">
        <f>'A. Results-Commodity Projection'!Q132</f>
        <v>0</v>
      </c>
      <c r="M33" s="94">
        <f>'A. Results-Commodity Projection'!AA132</f>
        <v>0</v>
      </c>
      <c r="N33" s="94">
        <f>'A. Results-Commodity Projection'!AK132</f>
        <v>0</v>
      </c>
      <c r="O33" s="94">
        <f>'A. Results-Commodity Projection'!AU132</f>
        <v>0</v>
      </c>
      <c r="P33" s="98">
        <f t="shared" si="4"/>
        <v>0</v>
      </c>
      <c r="Q33" s="100" t="e">
        <f t="shared" si="5"/>
        <v>#DIV/0!</v>
      </c>
      <c r="S33" s="95" t="str">
        <f>'A. Results-Commodity Projection'!$G$6</f>
        <v>Implants</v>
      </c>
      <c r="T33" s="94">
        <f>'A. Results-Commodity Projection'!G133</f>
        <v>0</v>
      </c>
      <c r="U33" s="94">
        <f>'A. Results-Commodity Projection'!Q133</f>
        <v>0</v>
      </c>
      <c r="V33" s="94">
        <f>'A. Results-Commodity Projection'!AA133</f>
        <v>0</v>
      </c>
      <c r="W33" s="94">
        <f>'A. Results-Commodity Projection'!AK133</f>
        <v>0</v>
      </c>
      <c r="X33" s="94">
        <f>'A. Results-Commodity Projection'!AU133</f>
        <v>0</v>
      </c>
      <c r="Y33" s="98">
        <f t="shared" si="6"/>
        <v>0</v>
      </c>
      <c r="Z33" s="100" t="e">
        <f t="shared" si="7"/>
        <v>#DIV/0!</v>
      </c>
    </row>
    <row r="34" spans="1:26" x14ac:dyDescent="0.2">
      <c r="A34" s="95" t="str">
        <f>'A. Results-Commodity Projection'!$H$6</f>
        <v>IUD</v>
      </c>
      <c r="B34" s="94">
        <f>'A. Results-Commodity Projection'!H131</f>
        <v>0</v>
      </c>
      <c r="C34" s="94">
        <f>'A. Results-Commodity Projection'!R131</f>
        <v>0</v>
      </c>
      <c r="D34" s="94">
        <f>'A. Results-Commodity Projection'!AB131</f>
        <v>0</v>
      </c>
      <c r="E34" s="94">
        <f>'A. Results-Commodity Projection'!AL131</f>
        <v>0</v>
      </c>
      <c r="F34" s="94">
        <f>'A. Results-Commodity Projection'!AV131</f>
        <v>0</v>
      </c>
      <c r="G34" s="98">
        <f t="shared" si="2"/>
        <v>0</v>
      </c>
      <c r="H34" s="99" t="e">
        <f t="shared" si="3"/>
        <v>#DIV/0!</v>
      </c>
      <c r="I34" s="7"/>
      <c r="J34" s="95" t="str">
        <f>'A. Results-Commodity Projection'!$H$6</f>
        <v>IUD</v>
      </c>
      <c r="K34" s="94">
        <f>'A. Results-Commodity Projection'!H132</f>
        <v>0</v>
      </c>
      <c r="L34" s="94">
        <f>'A. Results-Commodity Projection'!R132</f>
        <v>0</v>
      </c>
      <c r="M34" s="94">
        <f>'A. Results-Commodity Projection'!AB132</f>
        <v>0</v>
      </c>
      <c r="N34" s="94">
        <f>'A. Results-Commodity Projection'!AL132</f>
        <v>0</v>
      </c>
      <c r="O34" s="94">
        <f>'A. Results-Commodity Projection'!AV132</f>
        <v>0</v>
      </c>
      <c r="P34" s="98">
        <f t="shared" si="4"/>
        <v>0</v>
      </c>
      <c r="Q34" s="100" t="e">
        <f t="shared" si="5"/>
        <v>#DIV/0!</v>
      </c>
      <c r="S34" s="95" t="str">
        <f>'A. Results-Commodity Projection'!$H$6</f>
        <v>IUD</v>
      </c>
      <c r="T34" s="94">
        <f>'A. Results-Commodity Projection'!H133</f>
        <v>0</v>
      </c>
      <c r="U34" s="94">
        <f>'A. Results-Commodity Projection'!R133</f>
        <v>0</v>
      </c>
      <c r="V34" s="94">
        <f>'A. Results-Commodity Projection'!AB133</f>
        <v>0</v>
      </c>
      <c r="W34" s="94">
        <f>'A. Results-Commodity Projection'!AL133</f>
        <v>0</v>
      </c>
      <c r="X34" s="94">
        <f>'A. Results-Commodity Projection'!AV133</f>
        <v>0</v>
      </c>
      <c r="Y34" s="98">
        <f t="shared" si="6"/>
        <v>0</v>
      </c>
      <c r="Z34" s="100" t="e">
        <f t="shared" si="7"/>
        <v>#DIV/0!</v>
      </c>
    </row>
    <row r="35" spans="1:26" ht="24" customHeight="1" x14ac:dyDescent="0.2">
      <c r="A35" s="95" t="str">
        <f>'A. Results-Commodity Projection'!$I$6</f>
        <v>Emergency Contraceptives</v>
      </c>
      <c r="B35" s="94">
        <f>'A. Results-Commodity Projection'!$I131</f>
        <v>0</v>
      </c>
      <c r="C35" s="94">
        <f>'A. Results-Commodity Projection'!S131</f>
        <v>0</v>
      </c>
      <c r="D35" s="94">
        <f>'A. Results-Commodity Projection'!AC131</f>
        <v>0</v>
      </c>
      <c r="E35" s="94">
        <f>'A. Results-Commodity Projection'!AM131</f>
        <v>0</v>
      </c>
      <c r="F35" s="94">
        <f>'A. Results-Commodity Projection'!AW131</f>
        <v>0</v>
      </c>
      <c r="G35" s="98">
        <f>SUM(B35:F35)</f>
        <v>0</v>
      </c>
      <c r="H35" s="99" t="e">
        <f t="shared" si="3"/>
        <v>#DIV/0!</v>
      </c>
      <c r="I35" s="7"/>
      <c r="J35" s="95" t="str">
        <f>'A. Results-Commodity Projection'!$I$6</f>
        <v>Emergency Contraceptives</v>
      </c>
      <c r="K35" s="94">
        <f>'A. Results-Commodity Projection'!I132</f>
        <v>0</v>
      </c>
      <c r="L35" s="94">
        <f>'A. Results-Commodity Projection'!S132</f>
        <v>0</v>
      </c>
      <c r="M35" s="94">
        <f>'A. Results-Commodity Projection'!AC132</f>
        <v>0</v>
      </c>
      <c r="N35" s="94">
        <f>'A. Results-Commodity Projection'!AM132</f>
        <v>0</v>
      </c>
      <c r="O35" s="94">
        <f>'A. Results-Commodity Projection'!AW132</f>
        <v>0</v>
      </c>
      <c r="P35" s="98">
        <f>SUM(K35:O35)</f>
        <v>0</v>
      </c>
      <c r="Q35" s="100" t="e">
        <f t="shared" si="5"/>
        <v>#DIV/0!</v>
      </c>
      <c r="S35" s="95" t="str">
        <f>'A. Results-Commodity Projection'!$I$6</f>
        <v>Emergency Contraceptives</v>
      </c>
      <c r="T35" s="94">
        <f>'A. Results-Commodity Projection'!I133</f>
        <v>0</v>
      </c>
      <c r="U35" s="94">
        <f>'A. Results-Commodity Projection'!S133</f>
        <v>0</v>
      </c>
      <c r="V35" s="94">
        <f>'A. Results-Commodity Projection'!AC133</f>
        <v>0</v>
      </c>
      <c r="W35" s="94">
        <f>'A. Results-Commodity Projection'!AM133</f>
        <v>0</v>
      </c>
      <c r="X35" s="94">
        <f>'A. Results-Commodity Projection'!AW126</f>
        <v>0</v>
      </c>
      <c r="Y35" s="98">
        <f>SUM(T35:X35)</f>
        <v>0</v>
      </c>
      <c r="Z35" s="100" t="e">
        <f t="shared" si="7"/>
        <v>#DIV/0!</v>
      </c>
    </row>
    <row r="36" spans="1:26" x14ac:dyDescent="0.2">
      <c r="A36" s="95">
        <f>'A. Results-Commodity Projection'!$J$6</f>
        <v>0</v>
      </c>
      <c r="B36" s="94">
        <f>'A. Results-Commodity Projection'!$J132</f>
        <v>0</v>
      </c>
      <c r="C36" s="94">
        <f>'A. Results-Commodity Projection'!T131</f>
        <v>0</v>
      </c>
      <c r="D36" s="94">
        <f>'A. Results-Commodity Projection'!AD131</f>
        <v>0</v>
      </c>
      <c r="E36" s="94">
        <f>'A. Results-Commodity Projection'!AN131</f>
        <v>0</v>
      </c>
      <c r="F36" s="94">
        <f>'A. Results-Commodity Projection'!AX131</f>
        <v>0</v>
      </c>
      <c r="G36" s="98">
        <f>SUM(B36:F36)</f>
        <v>0</v>
      </c>
      <c r="H36" s="99" t="e">
        <f t="shared" si="3"/>
        <v>#DIV/0!</v>
      </c>
      <c r="I36" s="7"/>
      <c r="J36" s="95">
        <f>'A. Results-Commodity Projection'!$J$6</f>
        <v>0</v>
      </c>
      <c r="K36" s="94">
        <f>'A. Results-Commodity Projection'!J132</f>
        <v>0</v>
      </c>
      <c r="L36" s="94">
        <f>'A. Results-Commodity Projection'!T132</f>
        <v>0</v>
      </c>
      <c r="M36" s="94">
        <f>'A. Results-Commodity Projection'!AD132</f>
        <v>0</v>
      </c>
      <c r="N36" s="94">
        <f>'A. Results-Commodity Projection'!AN132</f>
        <v>0</v>
      </c>
      <c r="O36" s="94">
        <f>'A. Results-Commodity Projection'!AX132</f>
        <v>0</v>
      </c>
      <c r="P36" s="98">
        <f>SUM(K36:O36)</f>
        <v>0</v>
      </c>
      <c r="Q36" s="100" t="e">
        <f t="shared" si="5"/>
        <v>#DIV/0!</v>
      </c>
      <c r="S36" s="95">
        <f>'A. Results-Commodity Projection'!$J$6</f>
        <v>0</v>
      </c>
      <c r="T36" s="94">
        <f>'A. Results-Commodity Projection'!J133</f>
        <v>0</v>
      </c>
      <c r="U36" s="94">
        <f>'A. Results-Commodity Projection'!T133</f>
        <v>0</v>
      </c>
      <c r="V36" s="94">
        <f>'A. Results-Commodity Projection'!AD133</f>
        <v>0</v>
      </c>
      <c r="W36" s="94">
        <f>'A. Results-Commodity Projection'!AN133</f>
        <v>0</v>
      </c>
      <c r="X36" s="94">
        <f>'A. Results-Commodity Projection'!AX133</f>
        <v>0</v>
      </c>
      <c r="Y36" s="98">
        <f>SUM(T36:X36)</f>
        <v>0</v>
      </c>
      <c r="Z36" s="100" t="e">
        <f t="shared" si="7"/>
        <v>#DIV/0!</v>
      </c>
    </row>
    <row r="37" spans="1:26" x14ac:dyDescent="0.2">
      <c r="A37" s="95">
        <f>'A. Results-Commodity Projection'!$K$6</f>
        <v>0</v>
      </c>
      <c r="B37" s="94">
        <f>'A. Results-Commodity Projection'!$K133</f>
        <v>0</v>
      </c>
      <c r="C37" s="94">
        <f>'A. Results-Commodity Projection'!U131</f>
        <v>0</v>
      </c>
      <c r="D37" s="94">
        <f>'A. Results-Commodity Projection'!AE131</f>
        <v>0</v>
      </c>
      <c r="E37" s="94">
        <f>'A. Results-Commodity Projection'!AO131</f>
        <v>0</v>
      </c>
      <c r="F37" s="94">
        <f>'A. Results-Commodity Projection'!AY131</f>
        <v>0</v>
      </c>
      <c r="G37" s="98">
        <f>SUM(B37:F37)</f>
        <v>0</v>
      </c>
      <c r="H37" s="99" t="e">
        <f t="shared" si="3"/>
        <v>#DIV/0!</v>
      </c>
      <c r="I37" s="7"/>
      <c r="J37" s="95">
        <f>'A. Results-Commodity Projection'!$K$6</f>
        <v>0</v>
      </c>
      <c r="K37" s="94">
        <f>'A. Results-Commodity Projection'!K132</f>
        <v>0</v>
      </c>
      <c r="L37" s="94">
        <f>'A. Results-Commodity Projection'!U132</f>
        <v>0</v>
      </c>
      <c r="M37" s="94">
        <f>'A. Results-Commodity Projection'!AE132</f>
        <v>0</v>
      </c>
      <c r="N37" s="94">
        <f>'A. Results-Commodity Projection'!AO132</f>
        <v>0</v>
      </c>
      <c r="O37" s="94">
        <f>'A. Results-Commodity Projection'!AY132</f>
        <v>0</v>
      </c>
      <c r="P37" s="98">
        <f>SUM(K37:O37)</f>
        <v>0</v>
      </c>
      <c r="Q37" s="100" t="e">
        <f t="shared" si="5"/>
        <v>#DIV/0!</v>
      </c>
      <c r="S37" s="95">
        <f>'A. Results-Commodity Projection'!$K$6</f>
        <v>0</v>
      </c>
      <c r="T37" s="94">
        <f>'A. Results-Commodity Projection'!K133</f>
        <v>0</v>
      </c>
      <c r="U37" s="94">
        <f>'A. Results-Commodity Projection'!U133</f>
        <v>0</v>
      </c>
      <c r="V37" s="94">
        <f>'A. Results-Commodity Projection'!AE133</f>
        <v>0</v>
      </c>
      <c r="W37" s="94">
        <f>'A. Results-Commodity Projection'!AE133</f>
        <v>0</v>
      </c>
      <c r="X37" s="94">
        <f>'A. Results-Commodity Projection'!AY133</f>
        <v>0</v>
      </c>
      <c r="Y37" s="98">
        <f>SUM(T37:X37)</f>
        <v>0</v>
      </c>
      <c r="Z37" s="100" t="e">
        <f t="shared" si="7"/>
        <v>#DIV/0!</v>
      </c>
    </row>
    <row r="38" spans="1:26" s="24" customFormat="1" x14ac:dyDescent="0.2">
      <c r="A38" s="97" t="s">
        <v>8</v>
      </c>
      <c r="B38" s="439">
        <f t="shared" ref="B38:H38" si="8">SUM(B29:B37)</f>
        <v>0</v>
      </c>
      <c r="C38" s="439">
        <f t="shared" si="8"/>
        <v>0</v>
      </c>
      <c r="D38" s="439">
        <f t="shared" si="8"/>
        <v>0</v>
      </c>
      <c r="E38" s="439">
        <f t="shared" si="8"/>
        <v>0</v>
      </c>
      <c r="F38" s="439">
        <f t="shared" si="8"/>
        <v>0</v>
      </c>
      <c r="G38" s="439">
        <f t="shared" si="8"/>
        <v>0</v>
      </c>
      <c r="H38" s="443" t="e">
        <f t="shared" si="8"/>
        <v>#DIV/0!</v>
      </c>
      <c r="I38" s="53"/>
      <c r="J38" s="97" t="s">
        <v>8</v>
      </c>
      <c r="K38" s="439">
        <f t="shared" ref="K38:Q38" si="9">SUM(K29:K37)</f>
        <v>0</v>
      </c>
      <c r="L38" s="439">
        <f t="shared" si="9"/>
        <v>0</v>
      </c>
      <c r="M38" s="439">
        <f t="shared" si="9"/>
        <v>0</v>
      </c>
      <c r="N38" s="439">
        <f t="shared" si="9"/>
        <v>0</v>
      </c>
      <c r="O38" s="439">
        <f t="shared" si="9"/>
        <v>0</v>
      </c>
      <c r="P38" s="439">
        <f t="shared" si="9"/>
        <v>0</v>
      </c>
      <c r="Q38" s="443" t="e">
        <f t="shared" si="9"/>
        <v>#DIV/0!</v>
      </c>
      <c r="S38" s="97" t="s">
        <v>8</v>
      </c>
      <c r="T38" s="439">
        <f t="shared" ref="T38:Z38" si="10">SUM(T29:T37)</f>
        <v>0</v>
      </c>
      <c r="U38" s="439">
        <f t="shared" si="10"/>
        <v>0</v>
      </c>
      <c r="V38" s="439">
        <f t="shared" si="10"/>
        <v>0</v>
      </c>
      <c r="W38" s="439">
        <f t="shared" si="10"/>
        <v>0</v>
      </c>
      <c r="X38" s="439">
        <f t="shared" si="10"/>
        <v>0</v>
      </c>
      <c r="Y38" s="439">
        <f t="shared" si="10"/>
        <v>0</v>
      </c>
      <c r="Z38" s="443" t="e">
        <f t="shared" si="10"/>
        <v>#DIV/0!</v>
      </c>
    </row>
    <row r="39" spans="1:26" hidden="1" x14ac:dyDescent="0.2">
      <c r="A39" s="53"/>
      <c r="B39" s="7"/>
      <c r="C39" s="7"/>
      <c r="D39" s="7"/>
      <c r="E39" s="7"/>
      <c r="F39" s="7"/>
      <c r="G39" s="7" t="b">
        <f>G38=H19</f>
        <v>1</v>
      </c>
      <c r="H39" s="7"/>
      <c r="I39" s="7"/>
      <c r="P39" s="88">
        <f>H20-P38</f>
        <v>0</v>
      </c>
      <c r="Y39" s="88">
        <f>H21-Y38</f>
        <v>0</v>
      </c>
    </row>
    <row r="40" spans="1:26" ht="13.5" hidden="1" thickBot="1" x14ac:dyDescent="0.25">
      <c r="A40" s="263" t="s">
        <v>128</v>
      </c>
      <c r="B40" s="303"/>
      <c r="C40" s="303"/>
      <c r="D40" s="303"/>
      <c r="E40" s="303"/>
      <c r="F40" s="303"/>
      <c r="G40" s="303"/>
      <c r="H40" s="212"/>
      <c r="I40" s="7"/>
      <c r="J40" s="263" t="s">
        <v>128</v>
      </c>
      <c r="K40" s="303"/>
      <c r="L40" s="303"/>
      <c r="M40" s="303"/>
      <c r="N40" s="303"/>
      <c r="O40" s="303"/>
      <c r="P40" s="303"/>
      <c r="Q40" s="212"/>
      <c r="S40" s="263" t="s">
        <v>128</v>
      </c>
      <c r="T40" s="303"/>
      <c r="U40" s="303"/>
      <c r="V40" s="303"/>
      <c r="W40" s="303"/>
      <c r="X40" s="303"/>
      <c r="Y40" s="303"/>
      <c r="Z40" s="212"/>
    </row>
    <row r="41" spans="1:26" ht="13.5" hidden="1" thickBot="1" x14ac:dyDescent="0.25">
      <c r="A41" s="91" t="s">
        <v>12</v>
      </c>
      <c r="B41" s="291">
        <f>'1. Input - Background info'!$B$7</f>
        <v>0</v>
      </c>
      <c r="C41" s="292">
        <f>B41+1</f>
        <v>1</v>
      </c>
      <c r="D41" s="292">
        <f>C41+1</f>
        <v>2</v>
      </c>
      <c r="E41" s="292">
        <f>D41+1</f>
        <v>3</v>
      </c>
      <c r="F41" s="292">
        <f>E41+1</f>
        <v>4</v>
      </c>
      <c r="G41" s="302" t="s">
        <v>24</v>
      </c>
      <c r="H41" s="294" t="s">
        <v>55</v>
      </c>
      <c r="J41" s="91" t="s">
        <v>13</v>
      </c>
      <c r="K41" s="291">
        <f>'1. Input - Background info'!B7</f>
        <v>0</v>
      </c>
      <c r="L41" s="292">
        <f>K41+1</f>
        <v>1</v>
      </c>
      <c r="M41" s="292">
        <f>L41+1</f>
        <v>2</v>
      </c>
      <c r="N41" s="292">
        <f>M41+1</f>
        <v>3</v>
      </c>
      <c r="O41" s="292">
        <f>N41+1</f>
        <v>4</v>
      </c>
      <c r="P41" s="4" t="s">
        <v>24</v>
      </c>
      <c r="Q41" s="294" t="s">
        <v>55</v>
      </c>
      <c r="S41" s="91" t="s">
        <v>14</v>
      </c>
      <c r="T41" s="291">
        <f>'1. Input - Background info'!B7</f>
        <v>0</v>
      </c>
      <c r="U41" s="292">
        <f>T41+1</f>
        <v>1</v>
      </c>
      <c r="V41" s="292">
        <f>U41+1</f>
        <v>2</v>
      </c>
      <c r="W41" s="292">
        <f>V41+1</f>
        <v>3</v>
      </c>
      <c r="X41" s="292">
        <f>W41+1</f>
        <v>4</v>
      </c>
      <c r="Y41" s="4" t="s">
        <v>24</v>
      </c>
      <c r="Z41" s="294" t="s">
        <v>55</v>
      </c>
    </row>
    <row r="42" spans="1:26" hidden="1" x14ac:dyDescent="0.2">
      <c r="A42" s="300" t="str">
        <f>'5. Input-Funding'!A12</f>
        <v>Government</v>
      </c>
      <c r="B42" s="121"/>
      <c r="C42" s="121"/>
      <c r="D42" s="121"/>
      <c r="E42" s="121"/>
      <c r="F42" s="121"/>
      <c r="G42" s="301"/>
      <c r="H42" s="2"/>
      <c r="J42" s="101" t="str">
        <f t="shared" ref="J42:J56" si="11">A42</f>
        <v>Government</v>
      </c>
      <c r="K42" s="121"/>
      <c r="L42" s="121"/>
      <c r="M42" s="121"/>
      <c r="N42" s="121"/>
      <c r="O42" s="121"/>
      <c r="P42" s="4"/>
      <c r="Q42" s="2"/>
      <c r="S42" s="101" t="str">
        <f t="shared" ref="S42:S53" si="12">A42</f>
        <v>Government</v>
      </c>
      <c r="T42" s="121"/>
      <c r="U42" s="121"/>
      <c r="V42" s="121"/>
      <c r="W42" s="121"/>
      <c r="X42" s="121"/>
      <c r="Y42" s="4"/>
      <c r="Z42" s="2"/>
    </row>
    <row r="43" spans="1:26" hidden="1" x14ac:dyDescent="0.2">
      <c r="A43" s="131">
        <f>'5. Input-Funding'!A13</f>
        <v>0</v>
      </c>
      <c r="B43" s="295">
        <f>'5. Input-Funding'!B13</f>
        <v>0</v>
      </c>
      <c r="C43" s="295">
        <f>'5. Input-Funding'!C13</f>
        <v>0</v>
      </c>
      <c r="D43" s="295">
        <f>'5. Input-Funding'!D13</f>
        <v>0</v>
      </c>
      <c r="E43" s="295">
        <f>'5. Input-Funding'!E13</f>
        <v>0</v>
      </c>
      <c r="F43" s="295">
        <f>'5. Input-Funding'!F13</f>
        <v>0</v>
      </c>
      <c r="G43" s="298">
        <f>SUM(B43:F43)</f>
        <v>0</v>
      </c>
      <c r="H43" s="299" t="e">
        <f>G43/$G$57</f>
        <v>#DIV/0!</v>
      </c>
      <c r="I43" s="134"/>
      <c r="J43" s="293">
        <f t="shared" si="11"/>
        <v>0</v>
      </c>
      <c r="K43" s="295">
        <f t="shared" ref="K43:K53" si="13">B43</f>
        <v>0</v>
      </c>
      <c r="L43" s="295">
        <f t="shared" ref="L43:L53" si="14">C43</f>
        <v>0</v>
      </c>
      <c r="M43" s="295">
        <f t="shared" ref="M43:M53" si="15">D43</f>
        <v>0</v>
      </c>
      <c r="N43" s="295">
        <f t="shared" ref="N43:N53" si="16">E43</f>
        <v>0</v>
      </c>
      <c r="O43" s="295">
        <f t="shared" ref="O43:O53" si="17">F43</f>
        <v>0</v>
      </c>
      <c r="P43" s="298">
        <f>SUM(K43:O43)</f>
        <v>0</v>
      </c>
      <c r="Q43" s="299" t="e">
        <f>P43/$G$57</f>
        <v>#DIV/0!</v>
      </c>
      <c r="R43" s="134"/>
      <c r="S43" s="293">
        <f t="shared" si="12"/>
        <v>0</v>
      </c>
      <c r="T43" s="295">
        <f t="shared" ref="T43:T53" si="18">B43</f>
        <v>0</v>
      </c>
      <c r="U43" s="295">
        <f t="shared" ref="U43:U53" si="19">C43</f>
        <v>0</v>
      </c>
      <c r="V43" s="295">
        <f t="shared" ref="V43:V53" si="20">D43</f>
        <v>0</v>
      </c>
      <c r="W43" s="295">
        <f t="shared" ref="W43:W53" si="21">E43</f>
        <v>0</v>
      </c>
      <c r="X43" s="295">
        <f t="shared" ref="X43:X53" si="22">F43</f>
        <v>0</v>
      </c>
      <c r="Y43" s="298">
        <f>SUM(T43:X43)</f>
        <v>0</v>
      </c>
      <c r="Z43" s="299" t="e">
        <f>Y43/$G$57</f>
        <v>#DIV/0!</v>
      </c>
    </row>
    <row r="44" spans="1:26" hidden="1" x14ac:dyDescent="0.2">
      <c r="A44" s="131">
        <f>'5. Input-Funding'!A14</f>
        <v>0</v>
      </c>
      <c r="B44" s="295">
        <f>'5. Input-Funding'!B14</f>
        <v>0</v>
      </c>
      <c r="C44" s="295">
        <f>'5. Input-Funding'!C14</f>
        <v>0</v>
      </c>
      <c r="D44" s="295">
        <f>'5. Input-Funding'!D14</f>
        <v>0</v>
      </c>
      <c r="E44" s="295">
        <f>'5. Input-Funding'!E14</f>
        <v>0</v>
      </c>
      <c r="F44" s="295">
        <f>'5. Input-Funding'!F14</f>
        <v>0</v>
      </c>
      <c r="G44" s="298">
        <f t="shared" ref="G44:G53" si="23">SUM(B44:F44)</f>
        <v>0</v>
      </c>
      <c r="H44" s="299" t="e">
        <f>G44/$G$57</f>
        <v>#DIV/0!</v>
      </c>
      <c r="I44" s="134"/>
      <c r="J44" s="293">
        <f t="shared" si="11"/>
        <v>0</v>
      </c>
      <c r="K44" s="295">
        <f t="shared" si="13"/>
        <v>0</v>
      </c>
      <c r="L44" s="295">
        <f t="shared" si="14"/>
        <v>0</v>
      </c>
      <c r="M44" s="295">
        <f t="shared" si="15"/>
        <v>0</v>
      </c>
      <c r="N44" s="295">
        <f t="shared" si="16"/>
        <v>0</v>
      </c>
      <c r="O44" s="295">
        <f t="shared" si="17"/>
        <v>0</v>
      </c>
      <c r="P44" s="298">
        <f>SUM(K44:O44)</f>
        <v>0</v>
      </c>
      <c r="Q44" s="299" t="e">
        <f>P44/$G$57</f>
        <v>#DIV/0!</v>
      </c>
      <c r="R44" s="134"/>
      <c r="S44" s="293">
        <f t="shared" si="12"/>
        <v>0</v>
      </c>
      <c r="T44" s="295">
        <f t="shared" si="18"/>
        <v>0</v>
      </c>
      <c r="U44" s="295">
        <f t="shared" si="19"/>
        <v>0</v>
      </c>
      <c r="V44" s="295">
        <f t="shared" si="20"/>
        <v>0</v>
      </c>
      <c r="W44" s="295">
        <f t="shared" si="21"/>
        <v>0</v>
      </c>
      <c r="X44" s="295">
        <f t="shared" si="22"/>
        <v>0</v>
      </c>
      <c r="Y44" s="298">
        <f>SUM(T44:X44)</f>
        <v>0</v>
      </c>
      <c r="Z44" s="299" t="e">
        <f>Y44/$G$57</f>
        <v>#DIV/0!</v>
      </c>
    </row>
    <row r="45" spans="1:26" hidden="1" x14ac:dyDescent="0.2">
      <c r="A45" s="131">
        <f>'5. Input-Funding'!A15</f>
        <v>0</v>
      </c>
      <c r="B45" s="295">
        <f>'5. Input-Funding'!B15</f>
        <v>0</v>
      </c>
      <c r="C45" s="295">
        <f>'5. Input-Funding'!C15</f>
        <v>0</v>
      </c>
      <c r="D45" s="295">
        <f>'5. Input-Funding'!D15</f>
        <v>0</v>
      </c>
      <c r="E45" s="295">
        <f>'5. Input-Funding'!E15</f>
        <v>0</v>
      </c>
      <c r="F45" s="295">
        <f>'5. Input-Funding'!F15</f>
        <v>0</v>
      </c>
      <c r="G45" s="298">
        <f t="shared" si="23"/>
        <v>0</v>
      </c>
      <c r="H45" s="299" t="e">
        <f>G45/$G$57</f>
        <v>#DIV/0!</v>
      </c>
      <c r="I45" s="134"/>
      <c r="J45" s="293">
        <f t="shared" si="11"/>
        <v>0</v>
      </c>
      <c r="K45" s="295">
        <f t="shared" si="13"/>
        <v>0</v>
      </c>
      <c r="L45" s="295">
        <f t="shared" si="14"/>
        <v>0</v>
      </c>
      <c r="M45" s="295">
        <f t="shared" si="15"/>
        <v>0</v>
      </c>
      <c r="N45" s="295">
        <f t="shared" si="16"/>
        <v>0</v>
      </c>
      <c r="O45" s="295">
        <f t="shared" si="17"/>
        <v>0</v>
      </c>
      <c r="P45" s="298">
        <f>SUM(K45:O45)</f>
        <v>0</v>
      </c>
      <c r="Q45" s="299" t="e">
        <f>P45/$G$57</f>
        <v>#DIV/0!</v>
      </c>
      <c r="R45" s="134"/>
      <c r="S45" s="293">
        <f t="shared" si="12"/>
        <v>0</v>
      </c>
      <c r="T45" s="295">
        <f t="shared" si="18"/>
        <v>0</v>
      </c>
      <c r="U45" s="295">
        <f t="shared" si="19"/>
        <v>0</v>
      </c>
      <c r="V45" s="295">
        <f t="shared" si="20"/>
        <v>0</v>
      </c>
      <c r="W45" s="295">
        <f t="shared" si="21"/>
        <v>0</v>
      </c>
      <c r="X45" s="295">
        <f t="shared" si="22"/>
        <v>0</v>
      </c>
      <c r="Y45" s="298">
        <f>SUM(T45:X45)</f>
        <v>0</v>
      </c>
      <c r="Z45" s="299" t="e">
        <f>Y45/$G$57</f>
        <v>#DIV/0!</v>
      </c>
    </row>
    <row r="46" spans="1:26" hidden="1" x14ac:dyDescent="0.2">
      <c r="A46" s="131">
        <f>'5. Input-Funding'!A16</f>
        <v>0</v>
      </c>
      <c r="B46" s="295">
        <f>'5. Input-Funding'!B16</f>
        <v>0</v>
      </c>
      <c r="C46" s="295">
        <f>'5. Input-Funding'!C16</f>
        <v>0</v>
      </c>
      <c r="D46" s="295">
        <f>'5. Input-Funding'!D16</f>
        <v>0</v>
      </c>
      <c r="E46" s="295">
        <f>'5. Input-Funding'!E16</f>
        <v>0</v>
      </c>
      <c r="F46" s="295">
        <f>'5. Input-Funding'!F16</f>
        <v>0</v>
      </c>
      <c r="G46" s="298">
        <f t="shared" si="23"/>
        <v>0</v>
      </c>
      <c r="H46" s="299" t="e">
        <f>G46/$G$57</f>
        <v>#DIV/0!</v>
      </c>
      <c r="I46" s="134"/>
      <c r="J46" s="293">
        <f t="shared" si="11"/>
        <v>0</v>
      </c>
      <c r="K46" s="295">
        <f t="shared" si="13"/>
        <v>0</v>
      </c>
      <c r="L46" s="295">
        <f t="shared" si="14"/>
        <v>0</v>
      </c>
      <c r="M46" s="295">
        <f t="shared" si="15"/>
        <v>0</v>
      </c>
      <c r="N46" s="295">
        <f t="shared" si="16"/>
        <v>0</v>
      </c>
      <c r="O46" s="295">
        <f t="shared" si="17"/>
        <v>0</v>
      </c>
      <c r="P46" s="298">
        <f>SUM(K46:O46)</f>
        <v>0</v>
      </c>
      <c r="Q46" s="299" t="e">
        <f>P46/$G$57</f>
        <v>#DIV/0!</v>
      </c>
      <c r="R46" s="134"/>
      <c r="S46" s="293">
        <f t="shared" si="12"/>
        <v>0</v>
      </c>
      <c r="T46" s="295">
        <f t="shared" si="18"/>
        <v>0</v>
      </c>
      <c r="U46" s="295">
        <f t="shared" si="19"/>
        <v>0</v>
      </c>
      <c r="V46" s="295">
        <f t="shared" si="20"/>
        <v>0</v>
      </c>
      <c r="W46" s="295">
        <f t="shared" si="21"/>
        <v>0</v>
      </c>
      <c r="X46" s="295">
        <f t="shared" si="22"/>
        <v>0</v>
      </c>
      <c r="Y46" s="298">
        <f>SUM(T46:X46)</f>
        <v>0</v>
      </c>
      <c r="Z46" s="299" t="e">
        <f>Y46/$G$57</f>
        <v>#DIV/0!</v>
      </c>
    </row>
    <row r="47" spans="1:26" hidden="1" x14ac:dyDescent="0.2">
      <c r="A47" s="300" t="str">
        <f>'5. Input-Funding'!A17</f>
        <v>Donors/Non-profit</v>
      </c>
      <c r="B47" s="295"/>
      <c r="C47" s="295"/>
      <c r="D47" s="295"/>
      <c r="E47" s="295"/>
      <c r="F47" s="295"/>
      <c r="G47" s="298"/>
      <c r="H47" s="299"/>
      <c r="I47" s="134"/>
      <c r="J47" s="101" t="str">
        <f t="shared" si="11"/>
        <v>Donors/Non-profit</v>
      </c>
      <c r="K47" s="295">
        <f t="shared" si="13"/>
        <v>0</v>
      </c>
      <c r="L47" s="295">
        <f t="shared" si="14"/>
        <v>0</v>
      </c>
      <c r="M47" s="295">
        <f t="shared" si="15"/>
        <v>0</v>
      </c>
      <c r="N47" s="295">
        <f t="shared" si="16"/>
        <v>0</v>
      </c>
      <c r="O47" s="295">
        <f t="shared" si="17"/>
        <v>0</v>
      </c>
      <c r="P47" s="298"/>
      <c r="Q47" s="299"/>
      <c r="R47" s="134"/>
      <c r="S47" s="101" t="str">
        <f t="shared" si="12"/>
        <v>Donors/Non-profit</v>
      </c>
      <c r="T47" s="295">
        <f t="shared" si="18"/>
        <v>0</v>
      </c>
      <c r="U47" s="295">
        <f t="shared" si="19"/>
        <v>0</v>
      </c>
      <c r="V47" s="295">
        <f t="shared" si="20"/>
        <v>0</v>
      </c>
      <c r="W47" s="295">
        <f t="shared" si="21"/>
        <v>0</v>
      </c>
      <c r="X47" s="295">
        <f t="shared" si="22"/>
        <v>0</v>
      </c>
      <c r="Y47" s="298"/>
      <c r="Z47" s="299"/>
    </row>
    <row r="48" spans="1:26" hidden="1" x14ac:dyDescent="0.2">
      <c r="A48" s="131">
        <f>'5. Input-Funding'!A18</f>
        <v>0</v>
      </c>
      <c r="B48" s="295">
        <f>'5. Input-Funding'!B18</f>
        <v>0</v>
      </c>
      <c r="C48" s="295">
        <f>'5. Input-Funding'!C18</f>
        <v>0</v>
      </c>
      <c r="D48" s="295">
        <f>'5. Input-Funding'!D18</f>
        <v>0</v>
      </c>
      <c r="E48" s="295">
        <f>'5. Input-Funding'!E18</f>
        <v>0</v>
      </c>
      <c r="F48" s="295">
        <f>'5. Input-Funding'!F18</f>
        <v>0</v>
      </c>
      <c r="G48" s="298">
        <f t="shared" si="23"/>
        <v>0</v>
      </c>
      <c r="H48" s="299" t="e">
        <f t="shared" ref="H48:H56" si="24">G48/$G$57</f>
        <v>#DIV/0!</v>
      </c>
      <c r="I48" s="134"/>
      <c r="J48" s="293">
        <f t="shared" si="11"/>
        <v>0</v>
      </c>
      <c r="K48" s="295">
        <f t="shared" si="13"/>
        <v>0</v>
      </c>
      <c r="L48" s="295">
        <f t="shared" si="14"/>
        <v>0</v>
      </c>
      <c r="M48" s="295">
        <f t="shared" si="15"/>
        <v>0</v>
      </c>
      <c r="N48" s="295">
        <f t="shared" si="16"/>
        <v>0</v>
      </c>
      <c r="O48" s="295">
        <f t="shared" si="17"/>
        <v>0</v>
      </c>
      <c r="P48" s="298">
        <f t="shared" ref="P48:P53" si="25">SUM(K48:O48)</f>
        <v>0</v>
      </c>
      <c r="Q48" s="299" t="e">
        <f t="shared" ref="Q48:Q56" si="26">P48/$G$57</f>
        <v>#DIV/0!</v>
      </c>
      <c r="R48" s="134"/>
      <c r="S48" s="293">
        <f t="shared" si="12"/>
        <v>0</v>
      </c>
      <c r="T48" s="295">
        <f t="shared" si="18"/>
        <v>0</v>
      </c>
      <c r="U48" s="295">
        <f t="shared" si="19"/>
        <v>0</v>
      </c>
      <c r="V48" s="295">
        <f t="shared" si="20"/>
        <v>0</v>
      </c>
      <c r="W48" s="295">
        <f t="shared" si="21"/>
        <v>0</v>
      </c>
      <c r="X48" s="295">
        <f t="shared" si="22"/>
        <v>0</v>
      </c>
      <c r="Y48" s="298">
        <f t="shared" ref="Y48:Y53" si="27">SUM(T48:X48)</f>
        <v>0</v>
      </c>
      <c r="Z48" s="299" t="e">
        <f t="shared" ref="Z48:Z56" si="28">Y48/$G$57</f>
        <v>#DIV/0!</v>
      </c>
    </row>
    <row r="49" spans="1:26" hidden="1" x14ac:dyDescent="0.2">
      <c r="A49" s="131">
        <f>'5. Input-Funding'!A19</f>
        <v>0</v>
      </c>
      <c r="B49" s="295">
        <f>'5. Input-Funding'!B19</f>
        <v>0</v>
      </c>
      <c r="C49" s="295">
        <f>'5. Input-Funding'!C19</f>
        <v>0</v>
      </c>
      <c r="D49" s="295">
        <f>'5. Input-Funding'!D19</f>
        <v>0</v>
      </c>
      <c r="E49" s="295">
        <f>'5. Input-Funding'!E19</f>
        <v>0</v>
      </c>
      <c r="F49" s="295">
        <f>'5. Input-Funding'!F19</f>
        <v>0</v>
      </c>
      <c r="G49" s="298">
        <f t="shared" si="23"/>
        <v>0</v>
      </c>
      <c r="H49" s="299" t="e">
        <f t="shared" si="24"/>
        <v>#DIV/0!</v>
      </c>
      <c r="I49" s="134"/>
      <c r="J49" s="293">
        <f t="shared" si="11"/>
        <v>0</v>
      </c>
      <c r="K49" s="295">
        <f t="shared" si="13"/>
        <v>0</v>
      </c>
      <c r="L49" s="295">
        <f t="shared" si="14"/>
        <v>0</v>
      </c>
      <c r="M49" s="295">
        <f t="shared" si="15"/>
        <v>0</v>
      </c>
      <c r="N49" s="295">
        <f t="shared" si="16"/>
        <v>0</v>
      </c>
      <c r="O49" s="295">
        <f t="shared" si="17"/>
        <v>0</v>
      </c>
      <c r="P49" s="298">
        <f t="shared" si="25"/>
        <v>0</v>
      </c>
      <c r="Q49" s="299" t="e">
        <f t="shared" si="26"/>
        <v>#DIV/0!</v>
      </c>
      <c r="R49" s="134"/>
      <c r="S49" s="293">
        <f t="shared" si="12"/>
        <v>0</v>
      </c>
      <c r="T49" s="295">
        <f t="shared" si="18"/>
        <v>0</v>
      </c>
      <c r="U49" s="295">
        <f t="shared" si="19"/>
        <v>0</v>
      </c>
      <c r="V49" s="295">
        <f t="shared" si="20"/>
        <v>0</v>
      </c>
      <c r="W49" s="295">
        <f t="shared" si="21"/>
        <v>0</v>
      </c>
      <c r="X49" s="295">
        <f t="shared" si="22"/>
        <v>0</v>
      </c>
      <c r="Y49" s="298">
        <f t="shared" si="27"/>
        <v>0</v>
      </c>
      <c r="Z49" s="299" t="e">
        <f t="shared" si="28"/>
        <v>#DIV/0!</v>
      </c>
    </row>
    <row r="50" spans="1:26" hidden="1" x14ac:dyDescent="0.2">
      <c r="A50" s="131">
        <f>'5. Input-Funding'!A20</f>
        <v>0</v>
      </c>
      <c r="B50" s="295">
        <f>'5. Input-Funding'!B20</f>
        <v>0</v>
      </c>
      <c r="C50" s="295">
        <f>'5. Input-Funding'!C20</f>
        <v>0</v>
      </c>
      <c r="D50" s="295">
        <f>'5. Input-Funding'!D20</f>
        <v>0</v>
      </c>
      <c r="E50" s="295">
        <f>'5. Input-Funding'!E20</f>
        <v>0</v>
      </c>
      <c r="F50" s="295">
        <f>'5. Input-Funding'!F20</f>
        <v>0</v>
      </c>
      <c r="G50" s="298">
        <f t="shared" si="23"/>
        <v>0</v>
      </c>
      <c r="H50" s="299" t="e">
        <f t="shared" si="24"/>
        <v>#DIV/0!</v>
      </c>
      <c r="I50" s="134"/>
      <c r="J50" s="293">
        <f t="shared" si="11"/>
        <v>0</v>
      </c>
      <c r="K50" s="295">
        <f t="shared" si="13"/>
        <v>0</v>
      </c>
      <c r="L50" s="295">
        <f t="shared" si="14"/>
        <v>0</v>
      </c>
      <c r="M50" s="295">
        <f t="shared" si="15"/>
        <v>0</v>
      </c>
      <c r="N50" s="295">
        <f t="shared" si="16"/>
        <v>0</v>
      </c>
      <c r="O50" s="295">
        <f t="shared" si="17"/>
        <v>0</v>
      </c>
      <c r="P50" s="298">
        <f t="shared" si="25"/>
        <v>0</v>
      </c>
      <c r="Q50" s="299" t="e">
        <f t="shared" si="26"/>
        <v>#DIV/0!</v>
      </c>
      <c r="R50" s="134"/>
      <c r="S50" s="293">
        <f t="shared" si="12"/>
        <v>0</v>
      </c>
      <c r="T50" s="295">
        <f t="shared" si="18"/>
        <v>0</v>
      </c>
      <c r="U50" s="295">
        <f t="shared" si="19"/>
        <v>0</v>
      </c>
      <c r="V50" s="295">
        <f t="shared" si="20"/>
        <v>0</v>
      </c>
      <c r="W50" s="295">
        <f t="shared" si="21"/>
        <v>0</v>
      </c>
      <c r="X50" s="295">
        <f t="shared" si="22"/>
        <v>0</v>
      </c>
      <c r="Y50" s="298">
        <f t="shared" si="27"/>
        <v>0</v>
      </c>
      <c r="Z50" s="299" t="e">
        <f t="shared" si="28"/>
        <v>#DIV/0!</v>
      </c>
    </row>
    <row r="51" spans="1:26" hidden="1" x14ac:dyDescent="0.2">
      <c r="A51" s="131">
        <f>'5. Input-Funding'!A21</f>
        <v>0</v>
      </c>
      <c r="B51" s="295">
        <f>'5. Input-Funding'!B21</f>
        <v>0</v>
      </c>
      <c r="C51" s="295">
        <f>'5. Input-Funding'!C21</f>
        <v>0</v>
      </c>
      <c r="D51" s="295">
        <f>'5. Input-Funding'!D21</f>
        <v>0</v>
      </c>
      <c r="E51" s="295">
        <f>'5. Input-Funding'!E21</f>
        <v>0</v>
      </c>
      <c r="F51" s="295">
        <f>'5. Input-Funding'!F21</f>
        <v>0</v>
      </c>
      <c r="G51" s="298">
        <f t="shared" si="23"/>
        <v>0</v>
      </c>
      <c r="H51" s="299" t="e">
        <f t="shared" si="24"/>
        <v>#DIV/0!</v>
      </c>
      <c r="I51" s="134"/>
      <c r="J51" s="293">
        <f t="shared" si="11"/>
        <v>0</v>
      </c>
      <c r="K51" s="295">
        <f t="shared" si="13"/>
        <v>0</v>
      </c>
      <c r="L51" s="295">
        <f t="shared" si="14"/>
        <v>0</v>
      </c>
      <c r="M51" s="295">
        <f t="shared" si="15"/>
        <v>0</v>
      </c>
      <c r="N51" s="295">
        <f t="shared" si="16"/>
        <v>0</v>
      </c>
      <c r="O51" s="295">
        <f t="shared" si="17"/>
        <v>0</v>
      </c>
      <c r="P51" s="298">
        <f t="shared" si="25"/>
        <v>0</v>
      </c>
      <c r="Q51" s="299" t="e">
        <f t="shared" si="26"/>
        <v>#DIV/0!</v>
      </c>
      <c r="R51" s="134"/>
      <c r="S51" s="293">
        <f t="shared" si="12"/>
        <v>0</v>
      </c>
      <c r="T51" s="295">
        <f t="shared" si="18"/>
        <v>0</v>
      </c>
      <c r="U51" s="295">
        <f t="shared" si="19"/>
        <v>0</v>
      </c>
      <c r="V51" s="295">
        <f t="shared" si="20"/>
        <v>0</v>
      </c>
      <c r="W51" s="295">
        <f t="shared" si="21"/>
        <v>0</v>
      </c>
      <c r="X51" s="295">
        <f t="shared" si="22"/>
        <v>0</v>
      </c>
      <c r="Y51" s="298">
        <f t="shared" si="27"/>
        <v>0</v>
      </c>
      <c r="Z51" s="299" t="e">
        <f t="shared" si="28"/>
        <v>#DIV/0!</v>
      </c>
    </row>
    <row r="52" spans="1:26" hidden="1" x14ac:dyDescent="0.2">
      <c r="A52" s="131">
        <f>'5. Input-Funding'!A22</f>
        <v>0</v>
      </c>
      <c r="B52" s="295">
        <f>'5. Input-Funding'!B22</f>
        <v>0</v>
      </c>
      <c r="C52" s="295">
        <f>'5. Input-Funding'!C22</f>
        <v>0</v>
      </c>
      <c r="D52" s="295">
        <f>'5. Input-Funding'!D22</f>
        <v>0</v>
      </c>
      <c r="E52" s="295">
        <f>'5. Input-Funding'!E22</f>
        <v>0</v>
      </c>
      <c r="F52" s="295">
        <f>'5. Input-Funding'!F22</f>
        <v>0</v>
      </c>
      <c r="G52" s="298">
        <f t="shared" si="23"/>
        <v>0</v>
      </c>
      <c r="H52" s="299" t="e">
        <f t="shared" si="24"/>
        <v>#DIV/0!</v>
      </c>
      <c r="I52" s="134"/>
      <c r="J52" s="293">
        <f t="shared" si="11"/>
        <v>0</v>
      </c>
      <c r="K52" s="295">
        <f t="shared" si="13"/>
        <v>0</v>
      </c>
      <c r="L52" s="295">
        <f t="shared" si="14"/>
        <v>0</v>
      </c>
      <c r="M52" s="295">
        <f t="shared" si="15"/>
        <v>0</v>
      </c>
      <c r="N52" s="295">
        <f t="shared" si="16"/>
        <v>0</v>
      </c>
      <c r="O52" s="295">
        <f t="shared" si="17"/>
        <v>0</v>
      </c>
      <c r="P52" s="298">
        <f t="shared" si="25"/>
        <v>0</v>
      </c>
      <c r="Q52" s="299" t="e">
        <f t="shared" si="26"/>
        <v>#DIV/0!</v>
      </c>
      <c r="R52" s="134"/>
      <c r="S52" s="293">
        <f t="shared" si="12"/>
        <v>0</v>
      </c>
      <c r="T52" s="295">
        <f t="shared" si="18"/>
        <v>0</v>
      </c>
      <c r="U52" s="295">
        <f t="shared" si="19"/>
        <v>0</v>
      </c>
      <c r="V52" s="295">
        <f t="shared" si="20"/>
        <v>0</v>
      </c>
      <c r="W52" s="295">
        <f t="shared" si="21"/>
        <v>0</v>
      </c>
      <c r="X52" s="295">
        <f t="shared" si="22"/>
        <v>0</v>
      </c>
      <c r="Y52" s="298">
        <f t="shared" si="27"/>
        <v>0</v>
      </c>
      <c r="Z52" s="299" t="e">
        <f t="shared" si="28"/>
        <v>#DIV/0!</v>
      </c>
    </row>
    <row r="53" spans="1:26" hidden="1" x14ac:dyDescent="0.2">
      <c r="A53" s="131">
        <f>'5. Input-Funding'!A23</f>
        <v>0</v>
      </c>
      <c r="B53" s="295">
        <f>'5. Input-Funding'!B23</f>
        <v>0</v>
      </c>
      <c r="C53" s="295">
        <f>'5. Input-Funding'!C23</f>
        <v>0</v>
      </c>
      <c r="D53" s="295">
        <f>'5. Input-Funding'!D23</f>
        <v>0</v>
      </c>
      <c r="E53" s="295">
        <f>'5. Input-Funding'!E23</f>
        <v>0</v>
      </c>
      <c r="F53" s="295">
        <f>'5. Input-Funding'!F23</f>
        <v>0</v>
      </c>
      <c r="G53" s="298">
        <f t="shared" si="23"/>
        <v>0</v>
      </c>
      <c r="H53" s="299" t="e">
        <f t="shared" si="24"/>
        <v>#DIV/0!</v>
      </c>
      <c r="I53" s="134"/>
      <c r="J53" s="293">
        <f t="shared" si="11"/>
        <v>0</v>
      </c>
      <c r="K53" s="295">
        <f t="shared" si="13"/>
        <v>0</v>
      </c>
      <c r="L53" s="295">
        <f t="shared" si="14"/>
        <v>0</v>
      </c>
      <c r="M53" s="295">
        <f t="shared" si="15"/>
        <v>0</v>
      </c>
      <c r="N53" s="295">
        <f t="shared" si="16"/>
        <v>0</v>
      </c>
      <c r="O53" s="295">
        <f t="shared" si="17"/>
        <v>0</v>
      </c>
      <c r="P53" s="298">
        <f t="shared" si="25"/>
        <v>0</v>
      </c>
      <c r="Q53" s="299" t="e">
        <f t="shared" si="26"/>
        <v>#DIV/0!</v>
      </c>
      <c r="R53" s="134"/>
      <c r="S53" s="293">
        <f t="shared" si="12"/>
        <v>0</v>
      </c>
      <c r="T53" s="295">
        <f t="shared" si="18"/>
        <v>0</v>
      </c>
      <c r="U53" s="295">
        <f t="shared" si="19"/>
        <v>0</v>
      </c>
      <c r="V53" s="295">
        <f t="shared" si="20"/>
        <v>0</v>
      </c>
      <c r="W53" s="295">
        <f t="shared" si="21"/>
        <v>0</v>
      </c>
      <c r="X53" s="295">
        <f t="shared" si="22"/>
        <v>0</v>
      </c>
      <c r="Y53" s="298">
        <f t="shared" si="27"/>
        <v>0</v>
      </c>
      <c r="Z53" s="299" t="e">
        <f t="shared" si="28"/>
        <v>#DIV/0!</v>
      </c>
    </row>
    <row r="54" spans="1:26" hidden="1" x14ac:dyDescent="0.2">
      <c r="A54" s="97" t="s">
        <v>172</v>
      </c>
      <c r="B54" s="295"/>
      <c r="C54" s="295"/>
      <c r="D54" s="295"/>
      <c r="E54" s="295"/>
      <c r="F54" s="295"/>
      <c r="G54" s="298"/>
      <c r="H54" s="299"/>
      <c r="I54" s="134"/>
      <c r="J54" s="539" t="str">
        <f t="shared" si="11"/>
        <v xml:space="preserve">Commerical </v>
      </c>
      <c r="K54" s="295"/>
      <c r="L54" s="295"/>
      <c r="M54" s="295"/>
      <c r="N54" s="295"/>
      <c r="O54" s="295"/>
      <c r="P54" s="298"/>
      <c r="Q54" s="299"/>
      <c r="R54" s="134"/>
      <c r="S54" s="541" t="str">
        <f>A54</f>
        <v xml:space="preserve">Commerical </v>
      </c>
      <c r="T54" s="295"/>
      <c r="U54" s="295"/>
      <c r="V54" s="295"/>
      <c r="W54" s="295"/>
      <c r="X54" s="295"/>
      <c r="Y54" s="298"/>
      <c r="Z54" s="299"/>
    </row>
    <row r="55" spans="1:26" hidden="1" x14ac:dyDescent="0.2">
      <c r="A55" s="95">
        <f>'5. Input-Funding'!A25</f>
        <v>0</v>
      </c>
      <c r="B55" s="295">
        <f>'5. Input-Funding'!B25</f>
        <v>0</v>
      </c>
      <c r="C55" s="295">
        <f>'5. Input-Funding'!C25</f>
        <v>0</v>
      </c>
      <c r="D55" s="295">
        <f>'5. Input-Funding'!D25</f>
        <v>0</v>
      </c>
      <c r="E55" s="295">
        <f>'5. Input-Funding'!E25</f>
        <v>0</v>
      </c>
      <c r="F55" s="295">
        <f>'5. Input-Funding'!F25</f>
        <v>0</v>
      </c>
      <c r="G55" s="298">
        <f>SUM(B55:F55)</f>
        <v>0</v>
      </c>
      <c r="H55" s="299" t="e">
        <f t="shared" si="24"/>
        <v>#DIV/0!</v>
      </c>
      <c r="I55" s="134"/>
      <c r="J55" s="293">
        <f t="shared" si="11"/>
        <v>0</v>
      </c>
      <c r="K55" s="295">
        <f t="shared" ref="K55:O56" si="29">B55</f>
        <v>0</v>
      </c>
      <c r="L55" s="295">
        <f t="shared" si="29"/>
        <v>0</v>
      </c>
      <c r="M55" s="295">
        <f t="shared" si="29"/>
        <v>0</v>
      </c>
      <c r="N55" s="295">
        <f t="shared" si="29"/>
        <v>0</v>
      </c>
      <c r="O55" s="295">
        <f t="shared" si="29"/>
        <v>0</v>
      </c>
      <c r="P55" s="298">
        <f>SUM(K55:O55)</f>
        <v>0</v>
      </c>
      <c r="Q55" s="299" t="e">
        <f t="shared" si="26"/>
        <v>#DIV/0!</v>
      </c>
      <c r="R55" s="134"/>
      <c r="S55" s="540">
        <f>A55</f>
        <v>0</v>
      </c>
      <c r="T55" s="295">
        <f t="shared" ref="T55:X56" si="30">B55</f>
        <v>0</v>
      </c>
      <c r="U55" s="295">
        <f t="shared" si="30"/>
        <v>0</v>
      </c>
      <c r="V55" s="295">
        <f t="shared" si="30"/>
        <v>0</v>
      </c>
      <c r="W55" s="295">
        <f t="shared" si="30"/>
        <v>0</v>
      </c>
      <c r="X55" s="295">
        <f t="shared" si="30"/>
        <v>0</v>
      </c>
      <c r="Y55" s="298">
        <f>SUM(T55:X55)</f>
        <v>0</v>
      </c>
      <c r="Z55" s="299" t="e">
        <f t="shared" si="28"/>
        <v>#DIV/0!</v>
      </c>
    </row>
    <row r="56" spans="1:26" hidden="1" x14ac:dyDescent="0.2">
      <c r="A56" s="95">
        <f>'5. Input-Funding'!A26</f>
        <v>0</v>
      </c>
      <c r="B56" s="295">
        <f>'5. Input-Funding'!B26</f>
        <v>0</v>
      </c>
      <c r="C56" s="295">
        <f>'5. Input-Funding'!C26</f>
        <v>0</v>
      </c>
      <c r="D56" s="295">
        <f>'5. Input-Funding'!D26</f>
        <v>0</v>
      </c>
      <c r="E56" s="295">
        <f>'5. Input-Funding'!E26</f>
        <v>0</v>
      </c>
      <c r="F56" s="295">
        <f>'5. Input-Funding'!F26</f>
        <v>0</v>
      </c>
      <c r="G56" s="298">
        <f>SUM(B56:F56)</f>
        <v>0</v>
      </c>
      <c r="H56" s="299" t="e">
        <f t="shared" si="24"/>
        <v>#DIV/0!</v>
      </c>
      <c r="I56" s="134"/>
      <c r="J56" s="293">
        <f t="shared" si="11"/>
        <v>0</v>
      </c>
      <c r="K56" s="295">
        <f t="shared" si="29"/>
        <v>0</v>
      </c>
      <c r="L56" s="295">
        <f t="shared" si="29"/>
        <v>0</v>
      </c>
      <c r="M56" s="295">
        <f t="shared" si="29"/>
        <v>0</v>
      </c>
      <c r="N56" s="295">
        <f t="shared" si="29"/>
        <v>0</v>
      </c>
      <c r="O56" s="295">
        <f t="shared" si="29"/>
        <v>0</v>
      </c>
      <c r="P56" s="298">
        <f>SUM(K56:O56)</f>
        <v>0</v>
      </c>
      <c r="Q56" s="299" t="e">
        <f t="shared" si="26"/>
        <v>#DIV/0!</v>
      </c>
      <c r="R56" s="134"/>
      <c r="S56" s="540">
        <f>A56</f>
        <v>0</v>
      </c>
      <c r="T56" s="295">
        <f t="shared" si="30"/>
        <v>0</v>
      </c>
      <c r="U56" s="295">
        <f t="shared" si="30"/>
        <v>0</v>
      </c>
      <c r="V56" s="295">
        <f t="shared" si="30"/>
        <v>0</v>
      </c>
      <c r="W56" s="295">
        <f t="shared" si="30"/>
        <v>0</v>
      </c>
      <c r="X56" s="295">
        <f t="shared" si="30"/>
        <v>0</v>
      </c>
      <c r="Y56" s="298">
        <f>SUM(T56:X56)</f>
        <v>0</v>
      </c>
      <c r="Z56" s="299" t="e">
        <f t="shared" si="28"/>
        <v>#DIV/0!</v>
      </c>
    </row>
    <row r="57" spans="1:26" s="24" customFormat="1" hidden="1" x14ac:dyDescent="0.2">
      <c r="A57" s="97" t="s">
        <v>8</v>
      </c>
      <c r="B57" s="439">
        <f t="shared" ref="B57:H57" si="31">SUM(B43:B46,B48:B53,B55:B56)</f>
        <v>0</v>
      </c>
      <c r="C57" s="439">
        <f t="shared" si="31"/>
        <v>0</v>
      </c>
      <c r="D57" s="439">
        <f t="shared" si="31"/>
        <v>0</v>
      </c>
      <c r="E57" s="439">
        <f t="shared" si="31"/>
        <v>0</v>
      </c>
      <c r="F57" s="439">
        <f t="shared" si="31"/>
        <v>0</v>
      </c>
      <c r="G57" s="439">
        <f t="shared" si="31"/>
        <v>0</v>
      </c>
      <c r="H57" s="444" t="e">
        <f t="shared" si="31"/>
        <v>#DIV/0!</v>
      </c>
      <c r="I57" s="445"/>
      <c r="J57" s="97" t="s">
        <v>8</v>
      </c>
      <c r="K57" s="439">
        <f t="shared" ref="K57:Q57" si="32">SUM(K43:K46,K48:K53,K55:K56)</f>
        <v>0</v>
      </c>
      <c r="L57" s="439">
        <f t="shared" si="32"/>
        <v>0</v>
      </c>
      <c r="M57" s="439">
        <f t="shared" si="32"/>
        <v>0</v>
      </c>
      <c r="N57" s="439">
        <f t="shared" si="32"/>
        <v>0</v>
      </c>
      <c r="O57" s="439">
        <f t="shared" si="32"/>
        <v>0</v>
      </c>
      <c r="P57" s="439">
        <f t="shared" si="32"/>
        <v>0</v>
      </c>
      <c r="Q57" s="444" t="e">
        <f t="shared" si="32"/>
        <v>#DIV/0!</v>
      </c>
      <c r="R57" s="445"/>
      <c r="S57" s="97" t="s">
        <v>8</v>
      </c>
      <c r="T57" s="439">
        <f t="shared" ref="T57:Z57" si="33">SUM(T43:T46,T48:T53,T55:T56)</f>
        <v>0</v>
      </c>
      <c r="U57" s="439">
        <f t="shared" si="33"/>
        <v>0</v>
      </c>
      <c r="V57" s="439">
        <f t="shared" si="33"/>
        <v>0</v>
      </c>
      <c r="W57" s="439">
        <f t="shared" si="33"/>
        <v>0</v>
      </c>
      <c r="X57" s="439">
        <f t="shared" si="33"/>
        <v>0</v>
      </c>
      <c r="Y57" s="439">
        <f t="shared" si="33"/>
        <v>0</v>
      </c>
      <c r="Z57" s="444" t="e">
        <f t="shared" si="33"/>
        <v>#DIV/0!</v>
      </c>
    </row>
    <row r="58" spans="1:26" hidden="1" x14ac:dyDescent="0.2">
      <c r="G58" s="36">
        <f>SUM(B57:F57)</f>
        <v>0</v>
      </c>
      <c r="H58" s="36">
        <f>G57-'5. Input-Funding'!G27</f>
        <v>0</v>
      </c>
      <c r="P58" s="36">
        <f>SUM(K57:O57)</f>
        <v>0</v>
      </c>
      <c r="Y58" s="36">
        <f>SUM(T57:X57)</f>
        <v>0</v>
      </c>
    </row>
    <row r="59" spans="1:26" hidden="1" x14ac:dyDescent="0.2">
      <c r="G59" s="36"/>
      <c r="P59" s="36"/>
      <c r="Y59" s="36"/>
    </row>
    <row r="60" spans="1:26" ht="13.5" hidden="1" thickBot="1" x14ac:dyDescent="0.25">
      <c r="A60" s="11" t="s">
        <v>57</v>
      </c>
      <c r="B60" s="125"/>
      <c r="C60" s="125"/>
      <c r="D60" s="125"/>
      <c r="E60" s="125"/>
      <c r="F60" s="125"/>
      <c r="G60" s="125"/>
      <c r="J60" s="11" t="s">
        <v>57</v>
      </c>
      <c r="K60" s="125"/>
      <c r="L60" s="125"/>
      <c r="M60" s="125"/>
      <c r="N60" s="125"/>
      <c r="O60" s="125"/>
      <c r="P60" s="125"/>
      <c r="S60" s="11" t="s">
        <v>57</v>
      </c>
      <c r="T60" s="125"/>
      <c r="U60" s="125"/>
      <c r="V60" s="125"/>
      <c r="W60" s="125"/>
      <c r="X60" s="125"/>
      <c r="Y60" s="125"/>
    </row>
    <row r="61" spans="1:26" ht="22.5" hidden="1" x14ac:dyDescent="0.2">
      <c r="A61" s="91" t="s">
        <v>12</v>
      </c>
      <c r="B61" s="291">
        <f>'1. Input - Background info'!$B$7</f>
        <v>0</v>
      </c>
      <c r="C61" s="292">
        <f>B61+1</f>
        <v>1</v>
      </c>
      <c r="D61" s="292">
        <f>C61+1</f>
        <v>2</v>
      </c>
      <c r="E61" s="292">
        <f>D61+1</f>
        <v>3</v>
      </c>
      <c r="F61" s="292">
        <f>E61+1</f>
        <v>4</v>
      </c>
      <c r="G61" s="266" t="s">
        <v>60</v>
      </c>
      <c r="J61" s="91" t="s">
        <v>13</v>
      </c>
      <c r="K61" s="291">
        <f>'1. Input - Background info'!$B$7</f>
        <v>0</v>
      </c>
      <c r="L61" s="292">
        <f>K61+1</f>
        <v>1</v>
      </c>
      <c r="M61" s="292">
        <f>L61+1</f>
        <v>2</v>
      </c>
      <c r="N61" s="292">
        <f>M61+1</f>
        <v>3</v>
      </c>
      <c r="O61" s="292">
        <f>N61+1</f>
        <v>4</v>
      </c>
      <c r="P61" s="266" t="s">
        <v>60</v>
      </c>
      <c r="S61" s="91" t="s">
        <v>14</v>
      </c>
      <c r="T61" s="291">
        <f>'1. Input - Background info'!$B$7</f>
        <v>0</v>
      </c>
      <c r="U61" s="292">
        <f>T61+1</f>
        <v>1</v>
      </c>
      <c r="V61" s="292">
        <f>U61+1</f>
        <v>2</v>
      </c>
      <c r="W61" s="292">
        <f>V61+1</f>
        <v>3</v>
      </c>
      <c r="X61" s="292">
        <f>W61+1</f>
        <v>4</v>
      </c>
      <c r="Y61" s="266" t="s">
        <v>60</v>
      </c>
    </row>
    <row r="62" spans="1:26" s="24" customFormat="1" ht="22.5" hidden="1" x14ac:dyDescent="0.2">
      <c r="A62" s="440" t="s">
        <v>60</v>
      </c>
      <c r="B62" s="441">
        <f>B57-B38</f>
        <v>0</v>
      </c>
      <c r="C62" s="441">
        <f>C57-C38</f>
        <v>0</v>
      </c>
      <c r="D62" s="441">
        <f>D57-D38</f>
        <v>0</v>
      </c>
      <c r="E62" s="441">
        <f>E57-E38</f>
        <v>0</v>
      </c>
      <c r="F62" s="441">
        <f>F57-F38</f>
        <v>0</v>
      </c>
      <c r="G62" s="441">
        <f>SUM(B62:F62)</f>
        <v>0</v>
      </c>
      <c r="J62" s="440" t="s">
        <v>60</v>
      </c>
      <c r="K62" s="441">
        <f>K57-K38</f>
        <v>0</v>
      </c>
      <c r="L62" s="441">
        <f>L57-L38</f>
        <v>0</v>
      </c>
      <c r="M62" s="441">
        <f>M57-M38</f>
        <v>0</v>
      </c>
      <c r="N62" s="441">
        <f>N57-N38</f>
        <v>0</v>
      </c>
      <c r="O62" s="441">
        <f>O57-O38</f>
        <v>0</v>
      </c>
      <c r="P62" s="441">
        <f>SUM(K62:O62)</f>
        <v>0</v>
      </c>
      <c r="S62" s="440" t="s">
        <v>60</v>
      </c>
      <c r="T62" s="441">
        <f>T57-T38</f>
        <v>0</v>
      </c>
      <c r="U62" s="441">
        <f>U57-U38</f>
        <v>0</v>
      </c>
      <c r="V62" s="441">
        <f>V57-V38</f>
        <v>0</v>
      </c>
      <c r="W62" s="441">
        <f>W57-W38</f>
        <v>0</v>
      </c>
      <c r="X62" s="441">
        <f>X57-X38</f>
        <v>0</v>
      </c>
      <c r="Y62" s="441">
        <f>SUM(T62:X62)</f>
        <v>0</v>
      </c>
    </row>
    <row r="63" spans="1:26" s="24" customFormat="1" x14ac:dyDescent="0.2">
      <c r="A63" s="1148"/>
      <c r="B63" s="272"/>
      <c r="C63" s="272"/>
      <c r="D63" s="272"/>
      <c r="E63" s="272"/>
      <c r="F63" s="272"/>
      <c r="G63" s="272"/>
      <c r="J63" s="1148"/>
      <c r="K63" s="272"/>
      <c r="L63" s="272"/>
      <c r="M63" s="272"/>
      <c r="N63" s="272"/>
      <c r="O63" s="272"/>
      <c r="P63" s="272"/>
      <c r="S63" s="1148"/>
      <c r="T63" s="272"/>
      <c r="U63" s="272"/>
      <c r="V63" s="272"/>
      <c r="W63" s="272"/>
      <c r="X63" s="272"/>
      <c r="Y63" s="272"/>
    </row>
    <row r="64" spans="1:26" s="24" customFormat="1" x14ac:dyDescent="0.2">
      <c r="A64" s="1148"/>
      <c r="B64" s="272"/>
      <c r="C64" s="272"/>
      <c r="D64" s="272"/>
      <c r="E64" s="272"/>
      <c r="F64" s="272"/>
      <c r="G64" s="272"/>
      <c r="J64" s="1148"/>
      <c r="K64" s="272"/>
      <c r="L64" s="272"/>
      <c r="M64" s="272"/>
      <c r="N64" s="272"/>
      <c r="O64" s="272"/>
      <c r="P64" s="272"/>
      <c r="S64" s="1148"/>
      <c r="T64" s="272"/>
      <c r="U64" s="272"/>
      <c r="V64" s="272"/>
      <c r="W64" s="272"/>
      <c r="X64" s="272"/>
      <c r="Y64" s="272"/>
    </row>
    <row r="65" spans="1:26" s="24" customFormat="1" x14ac:dyDescent="0.2">
      <c r="A65" s="1148"/>
      <c r="B65" s="272"/>
      <c r="C65" s="272"/>
      <c r="D65" s="272"/>
      <c r="E65" s="272"/>
      <c r="F65" s="272"/>
      <c r="G65" s="272"/>
      <c r="J65" s="1148"/>
      <c r="K65" s="272"/>
      <c r="L65" s="272"/>
      <c r="M65" s="272"/>
      <c r="N65" s="272"/>
      <c r="O65" s="272"/>
      <c r="P65" s="272"/>
      <c r="S65" s="1148"/>
      <c r="T65" s="272"/>
      <c r="U65" s="272"/>
      <c r="V65" s="272"/>
      <c r="W65" s="272"/>
      <c r="X65" s="272"/>
      <c r="Y65" s="272"/>
    </row>
    <row r="66" spans="1:26" s="24" customFormat="1" x14ac:dyDescent="0.2">
      <c r="A66" s="1148"/>
      <c r="B66" s="272"/>
      <c r="C66" s="272"/>
      <c r="D66" s="272"/>
      <c r="E66" s="272"/>
      <c r="F66" s="272"/>
      <c r="G66" s="272"/>
      <c r="J66" s="1148"/>
      <c r="K66" s="272"/>
      <c r="L66" s="272"/>
      <c r="M66" s="272"/>
      <c r="N66" s="272"/>
      <c r="O66" s="272"/>
      <c r="P66" s="272"/>
      <c r="S66" s="1148"/>
      <c r="T66" s="272"/>
      <c r="U66" s="272"/>
      <c r="V66" s="272"/>
      <c r="W66" s="272"/>
      <c r="X66" s="272"/>
      <c r="Y66" s="272"/>
    </row>
    <row r="67" spans="1:26" s="24" customFormat="1" x14ac:dyDescent="0.2">
      <c r="A67" s="1148"/>
      <c r="B67" s="272"/>
      <c r="C67" s="272"/>
      <c r="D67" s="272"/>
      <c r="E67" s="272"/>
      <c r="F67" s="272"/>
      <c r="G67" s="272"/>
      <c r="J67" s="1148"/>
      <c r="K67" s="272"/>
      <c r="L67" s="272"/>
      <c r="M67" s="272"/>
      <c r="N67" s="272"/>
      <c r="O67" s="272"/>
      <c r="P67" s="272"/>
      <c r="S67" s="1148"/>
      <c r="T67" s="272"/>
      <c r="U67" s="272"/>
      <c r="V67" s="272"/>
      <c r="W67" s="272"/>
      <c r="X67" s="272"/>
      <c r="Y67" s="272"/>
    </row>
    <row r="68" spans="1:26" x14ac:dyDescent="0.2">
      <c r="A68" s="380"/>
      <c r="B68" s="381"/>
      <c r="C68" s="381"/>
      <c r="D68" s="381"/>
      <c r="E68" s="381"/>
      <c r="F68" s="381"/>
      <c r="G68" s="381"/>
      <c r="H68" s="382"/>
      <c r="I68" s="382"/>
      <c r="J68" s="380"/>
      <c r="K68" s="381"/>
      <c r="L68" s="381"/>
      <c r="M68" s="381"/>
      <c r="N68" s="381"/>
      <c r="O68" s="381"/>
      <c r="P68" s="381"/>
      <c r="Q68" s="382"/>
      <c r="R68" s="382"/>
      <c r="S68" s="380"/>
      <c r="T68" s="381"/>
      <c r="U68" s="381"/>
      <c r="V68" s="381"/>
      <c r="W68" s="381"/>
      <c r="X68" s="381"/>
      <c r="Y68" s="381"/>
      <c r="Z68" s="382"/>
    </row>
    <row r="69" spans="1:26" s="24" customFormat="1" x14ac:dyDescent="0.2">
      <c r="A69" s="380"/>
      <c r="B69" s="381"/>
      <c r="C69" s="381"/>
      <c r="D69" s="381"/>
      <c r="E69" s="381"/>
      <c r="F69" s="381"/>
      <c r="G69" s="381"/>
      <c r="H69" s="382"/>
      <c r="I69" s="382"/>
      <c r="J69" s="380"/>
      <c r="K69" s="381"/>
      <c r="L69" s="381"/>
      <c r="M69" s="381"/>
      <c r="N69" s="381"/>
      <c r="O69" s="381"/>
      <c r="P69" s="381"/>
      <c r="Q69" s="382"/>
      <c r="R69" s="382"/>
      <c r="S69" s="380"/>
      <c r="T69" s="381"/>
      <c r="U69" s="381"/>
      <c r="V69" s="381"/>
      <c r="W69" s="381"/>
      <c r="X69" s="381"/>
      <c r="Y69" s="381"/>
      <c r="Z69" s="382"/>
    </row>
    <row r="70" spans="1:26" ht="13.5" thickBot="1" x14ac:dyDescent="0.25">
      <c r="A70" s="263" t="s">
        <v>160</v>
      </c>
      <c r="B70" s="303"/>
      <c r="C70" s="303"/>
      <c r="D70" s="303"/>
      <c r="E70" s="303"/>
      <c r="F70" s="303"/>
      <c r="G70" s="303"/>
      <c r="H70" s="212"/>
      <c r="I70" s="156"/>
      <c r="J70" s="263" t="s">
        <v>129</v>
      </c>
      <c r="K70" s="303"/>
      <c r="L70" s="303"/>
      <c r="M70" s="303"/>
      <c r="N70" s="303"/>
      <c r="O70" s="303"/>
      <c r="P70" s="383"/>
      <c r="Q70" s="212"/>
      <c r="R70" s="212"/>
      <c r="S70" s="263" t="s">
        <v>129</v>
      </c>
      <c r="T70" s="303"/>
      <c r="U70" s="303"/>
      <c r="V70" s="303"/>
      <c r="W70" s="303"/>
      <c r="X70" s="303"/>
      <c r="Y70" s="383"/>
    </row>
    <row r="71" spans="1:26" ht="13.5" thickBot="1" x14ac:dyDescent="0.25">
      <c r="A71" s="91" t="s">
        <v>12</v>
      </c>
      <c r="B71" s="104">
        <f>'A. Results-Commodity Projection'!$C$23</f>
        <v>0</v>
      </c>
      <c r="C71" s="105">
        <f>D10</f>
        <v>1</v>
      </c>
      <c r="D71" s="105">
        <f>E10</f>
        <v>2</v>
      </c>
      <c r="E71" s="105">
        <f>F10</f>
        <v>3</v>
      </c>
      <c r="F71" s="105">
        <f>G10</f>
        <v>4</v>
      </c>
      <c r="G71" s="4" t="s">
        <v>24</v>
      </c>
      <c r="I71" s="7"/>
      <c r="J71" s="91" t="s">
        <v>13</v>
      </c>
      <c r="K71" s="104">
        <f>'A. Results-Commodity Projection'!$C$23</f>
        <v>0</v>
      </c>
      <c r="L71" s="105">
        <f>D10</f>
        <v>1</v>
      </c>
      <c r="M71" s="105">
        <f>E10</f>
        <v>2</v>
      </c>
      <c r="N71" s="105">
        <f>F10</f>
        <v>3</v>
      </c>
      <c r="O71" s="105">
        <f>G10</f>
        <v>4</v>
      </c>
      <c r="P71" s="133" t="s">
        <v>24</v>
      </c>
      <c r="S71" s="91" t="s">
        <v>14</v>
      </c>
      <c r="T71" s="104">
        <f>'A. Results-Commodity Projection'!$C$23</f>
        <v>0</v>
      </c>
      <c r="U71" s="105">
        <f>D10</f>
        <v>1</v>
      </c>
      <c r="V71" s="105">
        <f>E10</f>
        <v>2</v>
      </c>
      <c r="W71" s="105">
        <f>F10</f>
        <v>3</v>
      </c>
      <c r="X71" s="105">
        <f>G10</f>
        <v>4</v>
      </c>
      <c r="Y71" s="133" t="s">
        <v>24</v>
      </c>
    </row>
    <row r="72" spans="1:26" x14ac:dyDescent="0.2">
      <c r="A72" s="96" t="str">
        <f>'A. Results-Commodity Projection'!$C$6</f>
        <v>Pills</v>
      </c>
      <c r="B72" s="146">
        <f>'5. Input-Funding'!J28</f>
        <v>0</v>
      </c>
      <c r="C72" s="146">
        <f>'5. Input-Funding'!J49</f>
        <v>0</v>
      </c>
      <c r="D72" s="146">
        <f>'5. Input-Funding'!J70</f>
        <v>0</v>
      </c>
      <c r="E72" s="146">
        <f>'5. Input-Funding'!J91</f>
        <v>0</v>
      </c>
      <c r="F72" s="146">
        <f>'5. Input-Funding'!J112</f>
        <v>0</v>
      </c>
      <c r="G72" s="146">
        <f t="shared" ref="G72:G80" si="34">SUM(B72:F72)</f>
        <v>0</v>
      </c>
      <c r="H72" s="24"/>
      <c r="I72" s="53"/>
      <c r="J72" s="96" t="str">
        <f>'A. Results-Commodity Projection'!$C$6</f>
        <v>Pills</v>
      </c>
      <c r="K72" s="146">
        <f t="shared" ref="K72:O80" si="35">B72</f>
        <v>0</v>
      </c>
      <c r="L72" s="146">
        <f t="shared" si="35"/>
        <v>0</v>
      </c>
      <c r="M72" s="146">
        <f t="shared" si="35"/>
        <v>0</v>
      </c>
      <c r="N72" s="146">
        <f t="shared" si="35"/>
        <v>0</v>
      </c>
      <c r="O72" s="146">
        <f t="shared" si="35"/>
        <v>0</v>
      </c>
      <c r="P72" s="146">
        <f t="shared" ref="P72:P80" si="36">SUM(K72:O72)</f>
        <v>0</v>
      </c>
      <c r="Q72" s="24"/>
      <c r="R72" s="24"/>
      <c r="S72" s="96" t="str">
        <f>'A. Results-Commodity Projection'!$C$6</f>
        <v>Pills</v>
      </c>
      <c r="T72" s="146">
        <f t="shared" ref="T72:X77" si="37">B72</f>
        <v>0</v>
      </c>
      <c r="U72" s="146">
        <f t="shared" si="37"/>
        <v>0</v>
      </c>
      <c r="V72" s="146">
        <f t="shared" si="37"/>
        <v>0</v>
      </c>
      <c r="W72" s="146">
        <f t="shared" si="37"/>
        <v>0</v>
      </c>
      <c r="X72" s="146">
        <f t="shared" si="37"/>
        <v>0</v>
      </c>
      <c r="Y72" s="132">
        <f t="shared" ref="Y72:Y80" si="38">SUM(T72:X72)</f>
        <v>0</v>
      </c>
    </row>
    <row r="73" spans="1:26" x14ac:dyDescent="0.2">
      <c r="A73" s="95" t="str">
        <f>'A. Results-Commodity Projection'!$D$6</f>
        <v>Injectables</v>
      </c>
      <c r="B73" s="146">
        <f>'5. Input-Funding'!K28</f>
        <v>0</v>
      </c>
      <c r="C73" s="146">
        <f>'5. Input-Funding'!K49</f>
        <v>0</v>
      </c>
      <c r="D73" s="146">
        <f>'5. Input-Funding'!K70</f>
        <v>0</v>
      </c>
      <c r="E73" s="146">
        <f>'5. Input-Funding'!K91</f>
        <v>0</v>
      </c>
      <c r="F73" s="146">
        <f>'5. Input-Funding'!K112</f>
        <v>0</v>
      </c>
      <c r="G73" s="146">
        <f t="shared" si="34"/>
        <v>0</v>
      </c>
      <c r="H73" s="24"/>
      <c r="I73" s="53"/>
      <c r="J73" s="95" t="str">
        <f>'A. Results-Commodity Projection'!$D$6</f>
        <v>Injectables</v>
      </c>
      <c r="K73" s="146">
        <f t="shared" si="35"/>
        <v>0</v>
      </c>
      <c r="L73" s="146">
        <f t="shared" si="35"/>
        <v>0</v>
      </c>
      <c r="M73" s="146">
        <f t="shared" si="35"/>
        <v>0</v>
      </c>
      <c r="N73" s="146">
        <f t="shared" si="35"/>
        <v>0</v>
      </c>
      <c r="O73" s="146">
        <f t="shared" si="35"/>
        <v>0</v>
      </c>
      <c r="P73" s="146">
        <f t="shared" si="36"/>
        <v>0</v>
      </c>
      <c r="Q73" s="24"/>
      <c r="R73" s="24"/>
      <c r="S73" s="95" t="str">
        <f>'A. Results-Commodity Projection'!$D$6</f>
        <v>Injectables</v>
      </c>
      <c r="T73" s="146">
        <f t="shared" si="37"/>
        <v>0</v>
      </c>
      <c r="U73" s="146">
        <f t="shared" si="37"/>
        <v>0</v>
      </c>
      <c r="V73" s="146">
        <f t="shared" si="37"/>
        <v>0</v>
      </c>
      <c r="W73" s="146">
        <f t="shared" si="37"/>
        <v>0</v>
      </c>
      <c r="X73" s="146">
        <f t="shared" si="37"/>
        <v>0</v>
      </c>
      <c r="Y73" s="132">
        <f t="shared" si="38"/>
        <v>0</v>
      </c>
    </row>
    <row r="74" spans="1:26" x14ac:dyDescent="0.2">
      <c r="A74" s="95" t="str">
        <f>'A. Results-Commodity Projection'!$E$6</f>
        <v>Condoms (male)</v>
      </c>
      <c r="B74" s="146">
        <f>'5. Input-Funding'!L28</f>
        <v>0</v>
      </c>
      <c r="C74" s="146">
        <f>'5. Input-Funding'!L49</f>
        <v>0</v>
      </c>
      <c r="D74" s="146">
        <f>'5. Input-Funding'!L70</f>
        <v>0</v>
      </c>
      <c r="E74" s="146">
        <f>'5. Input-Funding'!L91</f>
        <v>0</v>
      </c>
      <c r="F74" s="146">
        <f>'5. Input-Funding'!L112</f>
        <v>0</v>
      </c>
      <c r="G74" s="146">
        <f t="shared" si="34"/>
        <v>0</v>
      </c>
      <c r="H74" s="24"/>
      <c r="I74" s="53"/>
      <c r="J74" s="95" t="str">
        <f>'A. Results-Commodity Projection'!$E$6</f>
        <v>Condoms (male)</v>
      </c>
      <c r="K74" s="146">
        <f t="shared" si="35"/>
        <v>0</v>
      </c>
      <c r="L74" s="146">
        <f t="shared" si="35"/>
        <v>0</v>
      </c>
      <c r="M74" s="146">
        <f t="shared" si="35"/>
        <v>0</v>
      </c>
      <c r="N74" s="146">
        <f t="shared" si="35"/>
        <v>0</v>
      </c>
      <c r="O74" s="146">
        <f t="shared" si="35"/>
        <v>0</v>
      </c>
      <c r="P74" s="146">
        <f t="shared" si="36"/>
        <v>0</v>
      </c>
      <c r="Q74" s="24"/>
      <c r="R74" s="24"/>
      <c r="S74" s="95" t="str">
        <f>'A. Results-Commodity Projection'!$E$6</f>
        <v>Condoms (male)</v>
      </c>
      <c r="T74" s="146">
        <f t="shared" si="37"/>
        <v>0</v>
      </c>
      <c r="U74" s="146">
        <f t="shared" si="37"/>
        <v>0</v>
      </c>
      <c r="V74" s="146">
        <f t="shared" si="37"/>
        <v>0</v>
      </c>
      <c r="W74" s="146">
        <f t="shared" si="37"/>
        <v>0</v>
      </c>
      <c r="X74" s="146">
        <f t="shared" si="37"/>
        <v>0</v>
      </c>
      <c r="Y74" s="132">
        <f t="shared" si="38"/>
        <v>0</v>
      </c>
    </row>
    <row r="75" spans="1:26" x14ac:dyDescent="0.2">
      <c r="A75" s="95" t="str">
        <f>'A. Results-Commodity Projection'!$F$6</f>
        <v>Condoms (female)</v>
      </c>
      <c r="B75" s="146">
        <f>'5. Input-Funding'!M28</f>
        <v>0</v>
      </c>
      <c r="C75" s="146">
        <f>'5. Input-Funding'!M49</f>
        <v>0</v>
      </c>
      <c r="D75" s="146">
        <f>'5. Input-Funding'!M70</f>
        <v>0</v>
      </c>
      <c r="E75" s="146">
        <f>'5. Input-Funding'!M91</f>
        <v>0</v>
      </c>
      <c r="F75" s="146">
        <f>'5. Input-Funding'!M112</f>
        <v>0</v>
      </c>
      <c r="G75" s="146">
        <f t="shared" si="34"/>
        <v>0</v>
      </c>
      <c r="H75" s="24"/>
      <c r="I75" s="53"/>
      <c r="J75" s="95" t="str">
        <f>'A. Results-Commodity Projection'!$F$6</f>
        <v>Condoms (female)</v>
      </c>
      <c r="K75" s="146">
        <f t="shared" si="35"/>
        <v>0</v>
      </c>
      <c r="L75" s="146">
        <f t="shared" si="35"/>
        <v>0</v>
      </c>
      <c r="M75" s="146">
        <f t="shared" si="35"/>
        <v>0</v>
      </c>
      <c r="N75" s="146">
        <f t="shared" si="35"/>
        <v>0</v>
      </c>
      <c r="O75" s="146">
        <f t="shared" si="35"/>
        <v>0</v>
      </c>
      <c r="P75" s="146">
        <f t="shared" si="36"/>
        <v>0</v>
      </c>
      <c r="Q75" s="24"/>
      <c r="R75" s="24"/>
      <c r="S75" s="95" t="str">
        <f>'A. Results-Commodity Projection'!$F$6</f>
        <v>Condoms (female)</v>
      </c>
      <c r="T75" s="146">
        <f t="shared" si="37"/>
        <v>0</v>
      </c>
      <c r="U75" s="146">
        <f t="shared" si="37"/>
        <v>0</v>
      </c>
      <c r="V75" s="146">
        <f t="shared" si="37"/>
        <v>0</v>
      </c>
      <c r="W75" s="146">
        <f t="shared" si="37"/>
        <v>0</v>
      </c>
      <c r="X75" s="146">
        <f t="shared" si="37"/>
        <v>0</v>
      </c>
      <c r="Y75" s="132">
        <f t="shared" si="38"/>
        <v>0</v>
      </c>
    </row>
    <row r="76" spans="1:26" x14ac:dyDescent="0.2">
      <c r="A76" s="95" t="str">
        <f>'A. Results-Commodity Projection'!$G$6</f>
        <v>Implants</v>
      </c>
      <c r="B76" s="146">
        <f>'5. Input-Funding'!N28</f>
        <v>0</v>
      </c>
      <c r="C76" s="146">
        <f>'5. Input-Funding'!N49</f>
        <v>0</v>
      </c>
      <c r="D76" s="146">
        <f>'5. Input-Funding'!N70</f>
        <v>0</v>
      </c>
      <c r="E76" s="146">
        <f>'5. Input-Funding'!N91</f>
        <v>0</v>
      </c>
      <c r="F76" s="146">
        <f>'5. Input-Funding'!N112</f>
        <v>0</v>
      </c>
      <c r="G76" s="146">
        <f t="shared" si="34"/>
        <v>0</v>
      </c>
      <c r="H76" s="24"/>
      <c r="I76" s="53"/>
      <c r="J76" s="95" t="str">
        <f>'A. Results-Commodity Projection'!$G$6</f>
        <v>Implants</v>
      </c>
      <c r="K76" s="146">
        <f t="shared" si="35"/>
        <v>0</v>
      </c>
      <c r="L76" s="146">
        <f t="shared" si="35"/>
        <v>0</v>
      </c>
      <c r="M76" s="146">
        <f t="shared" si="35"/>
        <v>0</v>
      </c>
      <c r="N76" s="146">
        <f t="shared" si="35"/>
        <v>0</v>
      </c>
      <c r="O76" s="146">
        <f t="shared" si="35"/>
        <v>0</v>
      </c>
      <c r="P76" s="146">
        <f t="shared" si="36"/>
        <v>0</v>
      </c>
      <c r="Q76" s="24"/>
      <c r="R76" s="24"/>
      <c r="S76" s="95" t="str">
        <f>'A. Results-Commodity Projection'!$G$6</f>
        <v>Implants</v>
      </c>
      <c r="T76" s="146">
        <f t="shared" si="37"/>
        <v>0</v>
      </c>
      <c r="U76" s="146">
        <f t="shared" si="37"/>
        <v>0</v>
      </c>
      <c r="V76" s="146">
        <f t="shared" si="37"/>
        <v>0</v>
      </c>
      <c r="W76" s="146">
        <f t="shared" si="37"/>
        <v>0</v>
      </c>
      <c r="X76" s="146">
        <f t="shared" si="37"/>
        <v>0</v>
      </c>
      <c r="Y76" s="132">
        <f t="shared" si="38"/>
        <v>0</v>
      </c>
    </row>
    <row r="77" spans="1:26" x14ac:dyDescent="0.2">
      <c r="A77" s="95" t="str">
        <f>'A. Results-Commodity Projection'!$H$6</f>
        <v>IUD</v>
      </c>
      <c r="B77" s="146">
        <f>'5. Input-Funding'!O28</f>
        <v>0</v>
      </c>
      <c r="C77" s="146">
        <f>'5. Input-Funding'!O49</f>
        <v>0</v>
      </c>
      <c r="D77" s="146">
        <f>'5. Input-Funding'!O70</f>
        <v>0</v>
      </c>
      <c r="E77" s="146">
        <f>'5. Input-Funding'!O91</f>
        <v>0</v>
      </c>
      <c r="F77" s="146">
        <f>'5. Input-Funding'!O112</f>
        <v>0</v>
      </c>
      <c r="G77" s="146">
        <f t="shared" si="34"/>
        <v>0</v>
      </c>
      <c r="H77" s="24"/>
      <c r="I77" s="53"/>
      <c r="J77" s="95" t="str">
        <f>'A. Results-Commodity Projection'!$H$6</f>
        <v>IUD</v>
      </c>
      <c r="K77" s="146">
        <f t="shared" si="35"/>
        <v>0</v>
      </c>
      <c r="L77" s="146">
        <f t="shared" si="35"/>
        <v>0</v>
      </c>
      <c r="M77" s="146">
        <f t="shared" si="35"/>
        <v>0</v>
      </c>
      <c r="N77" s="146">
        <f t="shared" si="35"/>
        <v>0</v>
      </c>
      <c r="O77" s="146">
        <f t="shared" si="35"/>
        <v>0</v>
      </c>
      <c r="P77" s="146">
        <f t="shared" si="36"/>
        <v>0</v>
      </c>
      <c r="Q77" s="24"/>
      <c r="R77" s="24"/>
      <c r="S77" s="95" t="str">
        <f>'A. Results-Commodity Projection'!$H$6</f>
        <v>IUD</v>
      </c>
      <c r="T77" s="146">
        <f t="shared" si="37"/>
        <v>0</v>
      </c>
      <c r="U77" s="146">
        <f t="shared" si="37"/>
        <v>0</v>
      </c>
      <c r="V77" s="146">
        <f t="shared" si="37"/>
        <v>0</v>
      </c>
      <c r="W77" s="146">
        <f t="shared" si="37"/>
        <v>0</v>
      </c>
      <c r="X77" s="146">
        <f t="shared" si="37"/>
        <v>0</v>
      </c>
      <c r="Y77" s="132">
        <f t="shared" si="38"/>
        <v>0</v>
      </c>
    </row>
    <row r="78" spans="1:26" ht="22.5" x14ac:dyDescent="0.2">
      <c r="A78" s="95" t="str">
        <f>'A. Results-Commodity Projection'!$I$6</f>
        <v>Emergency Contraceptives</v>
      </c>
      <c r="B78" s="146">
        <f>'5. Input-Funding'!P28</f>
        <v>0</v>
      </c>
      <c r="C78" s="146">
        <f>'5. Input-Funding'!P49</f>
        <v>0</v>
      </c>
      <c r="D78" s="146">
        <f>'5. Input-Funding'!P70</f>
        <v>0</v>
      </c>
      <c r="E78" s="146">
        <f>'5. Input-Funding'!P91</f>
        <v>0</v>
      </c>
      <c r="F78" s="146">
        <f>'5. Input-Funding'!P112</f>
        <v>0</v>
      </c>
      <c r="G78" s="146"/>
      <c r="H78" s="24"/>
      <c r="I78" s="53"/>
      <c r="J78" s="95" t="str">
        <f>'A. Results-Commodity Projection'!$I$6</f>
        <v>Emergency Contraceptives</v>
      </c>
      <c r="K78" s="146">
        <f t="shared" si="35"/>
        <v>0</v>
      </c>
      <c r="L78" s="146">
        <f t="shared" ref="L78:O80" si="39">C78</f>
        <v>0</v>
      </c>
      <c r="M78" s="146">
        <f t="shared" si="39"/>
        <v>0</v>
      </c>
      <c r="N78" s="146">
        <f t="shared" si="39"/>
        <v>0</v>
      </c>
      <c r="O78" s="146">
        <f t="shared" si="39"/>
        <v>0</v>
      </c>
      <c r="P78" s="146">
        <f t="shared" si="36"/>
        <v>0</v>
      </c>
      <c r="Q78" s="24"/>
      <c r="R78" s="24"/>
      <c r="S78" s="95" t="str">
        <f>'A. Results-Commodity Projection'!$I$6</f>
        <v>Emergency Contraceptives</v>
      </c>
      <c r="T78" s="146">
        <f t="shared" ref="T78:X80" si="40">B78</f>
        <v>0</v>
      </c>
      <c r="U78" s="146">
        <f t="shared" si="40"/>
        <v>0</v>
      </c>
      <c r="V78" s="146">
        <f t="shared" si="40"/>
        <v>0</v>
      </c>
      <c r="W78" s="146">
        <f t="shared" si="40"/>
        <v>0</v>
      </c>
      <c r="X78" s="146">
        <f t="shared" si="40"/>
        <v>0</v>
      </c>
      <c r="Y78" s="132">
        <f t="shared" si="38"/>
        <v>0</v>
      </c>
    </row>
    <row r="79" spans="1:26" x14ac:dyDescent="0.2">
      <c r="A79" s="95">
        <f>'A. Results-Commodity Projection'!$J$6</f>
        <v>0</v>
      </c>
      <c r="B79" s="146">
        <f>'5. Input-Funding'!Q28</f>
        <v>0</v>
      </c>
      <c r="C79" s="146">
        <f>'5. Input-Funding'!Q49</f>
        <v>0</v>
      </c>
      <c r="D79" s="146">
        <f>'5. Input-Funding'!Q70</f>
        <v>0</v>
      </c>
      <c r="E79" s="146">
        <f>'5. Input-Funding'!Q91</f>
        <v>0</v>
      </c>
      <c r="F79" s="146">
        <f>'5. Input-Funding'!Q112</f>
        <v>0</v>
      </c>
      <c r="G79" s="146"/>
      <c r="H79" s="24"/>
      <c r="I79" s="53"/>
      <c r="J79" s="95">
        <f>'A. Results-Commodity Projection'!$J$6</f>
        <v>0</v>
      </c>
      <c r="K79" s="146">
        <f t="shared" si="35"/>
        <v>0</v>
      </c>
      <c r="L79" s="146">
        <f t="shared" si="39"/>
        <v>0</v>
      </c>
      <c r="M79" s="146">
        <f t="shared" si="39"/>
        <v>0</v>
      </c>
      <c r="N79" s="146">
        <f t="shared" si="39"/>
        <v>0</v>
      </c>
      <c r="O79" s="146">
        <f t="shared" si="39"/>
        <v>0</v>
      </c>
      <c r="P79" s="146">
        <f t="shared" si="36"/>
        <v>0</v>
      </c>
      <c r="Q79" s="24"/>
      <c r="R79" s="24"/>
      <c r="S79" s="95">
        <f>'A. Results-Commodity Projection'!$J$6</f>
        <v>0</v>
      </c>
      <c r="T79" s="146">
        <f t="shared" si="40"/>
        <v>0</v>
      </c>
      <c r="U79" s="146">
        <f t="shared" si="40"/>
        <v>0</v>
      </c>
      <c r="V79" s="146">
        <f t="shared" si="40"/>
        <v>0</v>
      </c>
      <c r="W79" s="146">
        <f t="shared" si="40"/>
        <v>0</v>
      </c>
      <c r="X79" s="146">
        <f t="shared" si="40"/>
        <v>0</v>
      </c>
      <c r="Y79" s="132">
        <f t="shared" si="38"/>
        <v>0</v>
      </c>
    </row>
    <row r="80" spans="1:26" x14ac:dyDescent="0.2">
      <c r="A80" s="95">
        <f>'A. Results-Commodity Projection'!$K$6</f>
        <v>0</v>
      </c>
      <c r="B80" s="146">
        <f>'5. Input-Funding'!R28</f>
        <v>0</v>
      </c>
      <c r="C80" s="146">
        <f>'5. Input-Funding'!R49</f>
        <v>0</v>
      </c>
      <c r="D80" s="146">
        <f>'5. Input-Funding'!R70</f>
        <v>0</v>
      </c>
      <c r="E80" s="146">
        <f>'5. Input-Funding'!R91</f>
        <v>0</v>
      </c>
      <c r="F80" s="146">
        <f>'5. Input-Funding'!R112</f>
        <v>0</v>
      </c>
      <c r="G80" s="146">
        <f t="shared" si="34"/>
        <v>0</v>
      </c>
      <c r="H80" s="24"/>
      <c r="I80" s="53"/>
      <c r="J80" s="95">
        <f>'A. Results-Commodity Projection'!$K$6</f>
        <v>0</v>
      </c>
      <c r="K80" s="146">
        <f t="shared" si="35"/>
        <v>0</v>
      </c>
      <c r="L80" s="146">
        <f t="shared" si="39"/>
        <v>0</v>
      </c>
      <c r="M80" s="146">
        <f t="shared" si="39"/>
        <v>0</v>
      </c>
      <c r="N80" s="146">
        <f t="shared" si="39"/>
        <v>0</v>
      </c>
      <c r="O80" s="146">
        <f t="shared" si="39"/>
        <v>0</v>
      </c>
      <c r="P80" s="146">
        <f t="shared" si="36"/>
        <v>0</v>
      </c>
      <c r="Q80" s="24"/>
      <c r="R80" s="24"/>
      <c r="S80" s="95">
        <f>'A. Results-Commodity Projection'!$K$6</f>
        <v>0</v>
      </c>
      <c r="T80" s="146">
        <f t="shared" si="40"/>
        <v>0</v>
      </c>
      <c r="U80" s="146">
        <f t="shared" si="40"/>
        <v>0</v>
      </c>
      <c r="V80" s="146">
        <f t="shared" si="40"/>
        <v>0</v>
      </c>
      <c r="W80" s="146">
        <f t="shared" si="40"/>
        <v>0</v>
      </c>
      <c r="X80" s="146">
        <f t="shared" si="40"/>
        <v>0</v>
      </c>
      <c r="Y80" s="132">
        <f t="shared" si="38"/>
        <v>0</v>
      </c>
    </row>
    <row r="81" spans="1:25" s="134" customFormat="1" ht="11.25" x14ac:dyDescent="0.2">
      <c r="A81" s="97" t="s">
        <v>8</v>
      </c>
      <c r="B81" s="103">
        <f t="shared" ref="B81:G81" si="41">SUM(B72:B80)</f>
        <v>0</v>
      </c>
      <c r="C81" s="103">
        <f t="shared" si="41"/>
        <v>0</v>
      </c>
      <c r="D81" s="103">
        <f t="shared" si="41"/>
        <v>0</v>
      </c>
      <c r="E81" s="103">
        <f t="shared" si="41"/>
        <v>0</v>
      </c>
      <c r="F81" s="103">
        <f t="shared" si="41"/>
        <v>0</v>
      </c>
      <c r="G81" s="107">
        <f t="shared" si="41"/>
        <v>0</v>
      </c>
      <c r="J81" s="97" t="s">
        <v>8</v>
      </c>
      <c r="K81" s="103">
        <f t="shared" ref="K81:P81" si="42">SUM(K72:K80)</f>
        <v>0</v>
      </c>
      <c r="L81" s="103">
        <f t="shared" si="42"/>
        <v>0</v>
      </c>
      <c r="M81" s="103">
        <f t="shared" si="42"/>
        <v>0</v>
      </c>
      <c r="N81" s="103">
        <f t="shared" si="42"/>
        <v>0</v>
      </c>
      <c r="O81" s="103">
        <f t="shared" si="42"/>
        <v>0</v>
      </c>
      <c r="P81" s="107">
        <f t="shared" si="42"/>
        <v>0</v>
      </c>
      <c r="S81" s="97" t="s">
        <v>8</v>
      </c>
      <c r="T81" s="103">
        <f t="shared" ref="T81:Y81" si="43">SUM(T72:T80)</f>
        <v>0</v>
      </c>
      <c r="U81" s="103">
        <f t="shared" si="43"/>
        <v>0</v>
      </c>
      <c r="V81" s="103">
        <f t="shared" si="43"/>
        <v>0</v>
      </c>
      <c r="W81" s="103">
        <f t="shared" si="43"/>
        <v>0</v>
      </c>
      <c r="X81" s="103">
        <f t="shared" si="43"/>
        <v>0</v>
      </c>
      <c r="Y81" s="107">
        <f t="shared" si="43"/>
        <v>0</v>
      </c>
    </row>
    <row r="82" spans="1:25" x14ac:dyDescent="0.2">
      <c r="B82" s="7"/>
      <c r="C82" s="7"/>
      <c r="D82" s="7"/>
      <c r="E82" s="7"/>
      <c r="F82" s="7"/>
      <c r="G82" s="7"/>
      <c r="I82" s="7"/>
    </row>
    <row r="83" spans="1:25" ht="13.5" thickBot="1" x14ac:dyDescent="0.25">
      <c r="A83" s="11" t="s">
        <v>57</v>
      </c>
      <c r="B83" s="125"/>
      <c r="C83" s="125"/>
      <c r="D83" s="125"/>
      <c r="E83" s="125"/>
      <c r="F83" s="125"/>
      <c r="G83" s="125"/>
      <c r="H83" s="403"/>
      <c r="I83" s="446"/>
      <c r="J83" s="11" t="s">
        <v>57</v>
      </c>
      <c r="K83" s="11"/>
      <c r="L83" s="11"/>
      <c r="M83" s="11"/>
      <c r="N83" s="11"/>
      <c r="O83" s="11"/>
      <c r="P83" s="125"/>
      <c r="Q83" s="11"/>
      <c r="R83" s="11"/>
      <c r="S83" s="11" t="s">
        <v>57</v>
      </c>
      <c r="T83" s="11"/>
      <c r="U83" s="11"/>
      <c r="V83" s="11"/>
      <c r="W83" s="11"/>
      <c r="X83" s="11"/>
      <c r="Y83" s="125"/>
    </row>
    <row r="84" spans="1:25" ht="23.25" thickBot="1" x14ac:dyDescent="0.25">
      <c r="A84" s="91" t="s">
        <v>12</v>
      </c>
      <c r="B84" s="404">
        <f>'A. Results-Commodity Projection'!$C$23</f>
        <v>0</v>
      </c>
      <c r="C84" s="405">
        <f>D10</f>
        <v>1</v>
      </c>
      <c r="D84" s="405">
        <f>E10</f>
        <v>2</v>
      </c>
      <c r="E84" s="405">
        <f>F10</f>
        <v>3</v>
      </c>
      <c r="F84" s="405">
        <f>G10</f>
        <v>4</v>
      </c>
      <c r="G84" s="406" t="s">
        <v>60</v>
      </c>
      <c r="H84" s="24"/>
      <c r="I84" s="7"/>
      <c r="J84" s="91" t="s">
        <v>13</v>
      </c>
      <c r="K84" s="104">
        <f>'A. Results-Commodity Projection'!$C$23</f>
        <v>0</v>
      </c>
      <c r="L84" s="105">
        <f>D10</f>
        <v>1</v>
      </c>
      <c r="M84" s="105">
        <f>E10</f>
        <v>2</v>
      </c>
      <c r="N84" s="105">
        <f>F10</f>
        <v>3</v>
      </c>
      <c r="O84" s="105">
        <f>G10</f>
        <v>4</v>
      </c>
      <c r="P84" s="133" t="s">
        <v>24</v>
      </c>
      <c r="S84" s="91" t="s">
        <v>14</v>
      </c>
      <c r="T84" s="104">
        <f>'A. Results-Commodity Projection'!$C$23</f>
        <v>0</v>
      </c>
      <c r="U84" s="105">
        <f>D10</f>
        <v>1</v>
      </c>
      <c r="V84" s="105">
        <f>E10</f>
        <v>2</v>
      </c>
      <c r="W84" s="105">
        <f>F10</f>
        <v>3</v>
      </c>
      <c r="X84" s="105">
        <f>G10</f>
        <v>4</v>
      </c>
      <c r="Y84" s="133" t="s">
        <v>24</v>
      </c>
    </row>
    <row r="85" spans="1:25" x14ac:dyDescent="0.2">
      <c r="A85" s="407" t="str">
        <f>'A. Results-Commodity Projection'!$C$6</f>
        <v>Pills</v>
      </c>
      <c r="B85" s="146">
        <f t="shared" ref="B85:F90" si="44">B72-B29</f>
        <v>0</v>
      </c>
      <c r="C85" s="146">
        <f t="shared" si="44"/>
        <v>0</v>
      </c>
      <c r="D85" s="146">
        <f t="shared" si="44"/>
        <v>0</v>
      </c>
      <c r="E85" s="146">
        <f t="shared" si="44"/>
        <v>0</v>
      </c>
      <c r="F85" s="146">
        <f t="shared" si="44"/>
        <v>0</v>
      </c>
      <c r="G85" s="146">
        <f>SUM(B85:F85)</f>
        <v>0</v>
      </c>
      <c r="H85" s="53"/>
      <c r="I85" s="7"/>
      <c r="J85" s="96" t="str">
        <f>'A. Results-Commodity Projection'!$C$6</f>
        <v>Pills</v>
      </c>
      <c r="K85" s="132">
        <f t="shared" ref="K85:O90" si="45">K72-K29</f>
        <v>0</v>
      </c>
      <c r="L85" s="132">
        <f t="shared" si="45"/>
        <v>0</v>
      </c>
      <c r="M85" s="132">
        <f t="shared" si="45"/>
        <v>0</v>
      </c>
      <c r="N85" s="132">
        <f t="shared" si="45"/>
        <v>0</v>
      </c>
      <c r="O85" s="132">
        <f t="shared" si="45"/>
        <v>0</v>
      </c>
      <c r="P85" s="132">
        <f>SUM(K85:O85)</f>
        <v>0</v>
      </c>
      <c r="S85" s="96" t="str">
        <f>'A. Results-Commodity Projection'!$C$6</f>
        <v>Pills</v>
      </c>
      <c r="T85" s="132">
        <f t="shared" ref="T85:X90" si="46">T72-T29</f>
        <v>0</v>
      </c>
      <c r="U85" s="132">
        <f t="shared" si="46"/>
        <v>0</v>
      </c>
      <c r="V85" s="132">
        <f t="shared" si="46"/>
        <v>0</v>
      </c>
      <c r="W85" s="132">
        <f t="shared" si="46"/>
        <v>0</v>
      </c>
      <c r="X85" s="132">
        <f t="shared" si="46"/>
        <v>0</v>
      </c>
      <c r="Y85" s="132">
        <f>SUM(T85:X85)</f>
        <v>0</v>
      </c>
    </row>
    <row r="86" spans="1:25" x14ac:dyDescent="0.2">
      <c r="A86" s="95" t="str">
        <f>'A. Results-Commodity Projection'!$D$6</f>
        <v>Injectables</v>
      </c>
      <c r="B86" s="146">
        <f t="shared" si="44"/>
        <v>0</v>
      </c>
      <c r="C86" s="146">
        <f t="shared" si="44"/>
        <v>0</v>
      </c>
      <c r="D86" s="146">
        <f t="shared" si="44"/>
        <v>0</v>
      </c>
      <c r="E86" s="146">
        <f t="shared" si="44"/>
        <v>0</v>
      </c>
      <c r="F86" s="146">
        <f t="shared" si="44"/>
        <v>0</v>
      </c>
      <c r="G86" s="146">
        <f t="shared" ref="G86:G91" si="47">SUM(B86:F86)</f>
        <v>0</v>
      </c>
      <c r="H86" s="24"/>
      <c r="I86" s="7"/>
      <c r="J86" s="95" t="str">
        <f>'A. Results-Commodity Projection'!$D$6</f>
        <v>Injectables</v>
      </c>
      <c r="K86" s="132">
        <f t="shared" si="45"/>
        <v>0</v>
      </c>
      <c r="L86" s="132">
        <f t="shared" si="45"/>
        <v>0</v>
      </c>
      <c r="M86" s="132">
        <f t="shared" si="45"/>
        <v>0</v>
      </c>
      <c r="N86" s="132">
        <f t="shared" si="45"/>
        <v>0</v>
      </c>
      <c r="O86" s="132">
        <f t="shared" si="45"/>
        <v>0</v>
      </c>
      <c r="P86" s="132">
        <f t="shared" ref="P86:P91" si="48">SUM(K86:O86)</f>
        <v>0</v>
      </c>
      <c r="S86" s="95" t="str">
        <f>'A. Results-Commodity Projection'!$D$6</f>
        <v>Injectables</v>
      </c>
      <c r="T86" s="132">
        <f t="shared" si="46"/>
        <v>0</v>
      </c>
      <c r="U86" s="132">
        <f t="shared" si="46"/>
        <v>0</v>
      </c>
      <c r="V86" s="132">
        <f t="shared" si="46"/>
        <v>0</v>
      </c>
      <c r="W86" s="132">
        <f t="shared" si="46"/>
        <v>0</v>
      </c>
      <c r="X86" s="132">
        <f t="shared" si="46"/>
        <v>0</v>
      </c>
      <c r="Y86" s="132">
        <f t="shared" ref="Y86:Y91" si="49">SUM(T86:X86)</f>
        <v>0</v>
      </c>
    </row>
    <row r="87" spans="1:25" x14ac:dyDescent="0.2">
      <c r="A87" s="95" t="str">
        <f>'A. Results-Commodity Projection'!$E$6</f>
        <v>Condoms (male)</v>
      </c>
      <c r="B87" s="146">
        <f t="shared" si="44"/>
        <v>0</v>
      </c>
      <c r="C87" s="146">
        <f t="shared" si="44"/>
        <v>0</v>
      </c>
      <c r="D87" s="146">
        <f t="shared" si="44"/>
        <v>0</v>
      </c>
      <c r="E87" s="146">
        <f t="shared" si="44"/>
        <v>0</v>
      </c>
      <c r="F87" s="146">
        <f t="shared" si="44"/>
        <v>0</v>
      </c>
      <c r="G87" s="146">
        <f t="shared" si="47"/>
        <v>0</v>
      </c>
      <c r="H87" s="24"/>
      <c r="I87" s="7"/>
      <c r="J87" s="95" t="str">
        <f>'A. Results-Commodity Projection'!$E$6</f>
        <v>Condoms (male)</v>
      </c>
      <c r="K87" s="132">
        <f t="shared" si="45"/>
        <v>0</v>
      </c>
      <c r="L87" s="132">
        <f t="shared" si="45"/>
        <v>0</v>
      </c>
      <c r="M87" s="132">
        <f t="shared" si="45"/>
        <v>0</v>
      </c>
      <c r="N87" s="132">
        <f t="shared" si="45"/>
        <v>0</v>
      </c>
      <c r="O87" s="132">
        <f t="shared" si="45"/>
        <v>0</v>
      </c>
      <c r="P87" s="132">
        <f t="shared" si="48"/>
        <v>0</v>
      </c>
      <c r="S87" s="95" t="str">
        <f>'A. Results-Commodity Projection'!$E$6</f>
        <v>Condoms (male)</v>
      </c>
      <c r="T87" s="132">
        <f t="shared" si="46"/>
        <v>0</v>
      </c>
      <c r="U87" s="132">
        <f t="shared" si="46"/>
        <v>0</v>
      </c>
      <c r="V87" s="132">
        <f t="shared" si="46"/>
        <v>0</v>
      </c>
      <c r="W87" s="132">
        <f t="shared" si="46"/>
        <v>0</v>
      </c>
      <c r="X87" s="132">
        <f t="shared" si="46"/>
        <v>0</v>
      </c>
      <c r="Y87" s="132">
        <f t="shared" si="49"/>
        <v>0</v>
      </c>
    </row>
    <row r="88" spans="1:25" x14ac:dyDescent="0.2">
      <c r="A88" s="95" t="str">
        <f>'A. Results-Commodity Projection'!$F$6</f>
        <v>Condoms (female)</v>
      </c>
      <c r="B88" s="146">
        <f t="shared" si="44"/>
        <v>0</v>
      </c>
      <c r="C88" s="146">
        <f t="shared" si="44"/>
        <v>0</v>
      </c>
      <c r="D88" s="146">
        <f t="shared" si="44"/>
        <v>0</v>
      </c>
      <c r="E88" s="146">
        <f t="shared" si="44"/>
        <v>0</v>
      </c>
      <c r="F88" s="146">
        <f t="shared" si="44"/>
        <v>0</v>
      </c>
      <c r="G88" s="146">
        <f t="shared" si="47"/>
        <v>0</v>
      </c>
      <c r="H88" s="24"/>
      <c r="I88" s="7"/>
      <c r="J88" s="95" t="str">
        <f>'A. Results-Commodity Projection'!$F$6</f>
        <v>Condoms (female)</v>
      </c>
      <c r="K88" s="132">
        <f t="shared" si="45"/>
        <v>0</v>
      </c>
      <c r="L88" s="132">
        <f t="shared" si="45"/>
        <v>0</v>
      </c>
      <c r="M88" s="132">
        <f t="shared" si="45"/>
        <v>0</v>
      </c>
      <c r="N88" s="132">
        <f t="shared" si="45"/>
        <v>0</v>
      </c>
      <c r="O88" s="132">
        <f t="shared" si="45"/>
        <v>0</v>
      </c>
      <c r="P88" s="132">
        <f t="shared" si="48"/>
        <v>0</v>
      </c>
      <c r="S88" s="95" t="str">
        <f>'A. Results-Commodity Projection'!$F$6</f>
        <v>Condoms (female)</v>
      </c>
      <c r="T88" s="132">
        <f t="shared" si="46"/>
        <v>0</v>
      </c>
      <c r="U88" s="132">
        <f t="shared" si="46"/>
        <v>0</v>
      </c>
      <c r="V88" s="132">
        <f t="shared" si="46"/>
        <v>0</v>
      </c>
      <c r="W88" s="132">
        <f t="shared" si="46"/>
        <v>0</v>
      </c>
      <c r="X88" s="132">
        <f t="shared" si="46"/>
        <v>0</v>
      </c>
      <c r="Y88" s="132">
        <f t="shared" si="49"/>
        <v>0</v>
      </c>
    </row>
    <row r="89" spans="1:25" x14ac:dyDescent="0.2">
      <c r="A89" s="95" t="str">
        <f>'A. Results-Commodity Projection'!$G$6</f>
        <v>Implants</v>
      </c>
      <c r="B89" s="146">
        <f t="shared" si="44"/>
        <v>0</v>
      </c>
      <c r="C89" s="146">
        <f t="shared" si="44"/>
        <v>0</v>
      </c>
      <c r="D89" s="146">
        <f t="shared" si="44"/>
        <v>0</v>
      </c>
      <c r="E89" s="146">
        <f t="shared" si="44"/>
        <v>0</v>
      </c>
      <c r="F89" s="146">
        <f t="shared" si="44"/>
        <v>0</v>
      </c>
      <c r="G89" s="146">
        <f t="shared" si="47"/>
        <v>0</v>
      </c>
      <c r="H89" s="24"/>
      <c r="I89" s="7"/>
      <c r="J89" s="95" t="str">
        <f>'A. Results-Commodity Projection'!$G$6</f>
        <v>Implants</v>
      </c>
      <c r="K89" s="132">
        <f t="shared" si="45"/>
        <v>0</v>
      </c>
      <c r="L89" s="132">
        <f t="shared" si="45"/>
        <v>0</v>
      </c>
      <c r="M89" s="132">
        <f t="shared" si="45"/>
        <v>0</v>
      </c>
      <c r="N89" s="132">
        <f t="shared" si="45"/>
        <v>0</v>
      </c>
      <c r="O89" s="132">
        <f t="shared" si="45"/>
        <v>0</v>
      </c>
      <c r="P89" s="132">
        <f t="shared" si="48"/>
        <v>0</v>
      </c>
      <c r="S89" s="95" t="str">
        <f>'A. Results-Commodity Projection'!$G$6</f>
        <v>Implants</v>
      </c>
      <c r="T89" s="132">
        <f t="shared" si="46"/>
        <v>0</v>
      </c>
      <c r="U89" s="132">
        <f t="shared" si="46"/>
        <v>0</v>
      </c>
      <c r="V89" s="132">
        <f t="shared" si="46"/>
        <v>0</v>
      </c>
      <c r="W89" s="132">
        <f t="shared" si="46"/>
        <v>0</v>
      </c>
      <c r="X89" s="132">
        <f t="shared" si="46"/>
        <v>0</v>
      </c>
      <c r="Y89" s="132">
        <f t="shared" si="49"/>
        <v>0</v>
      </c>
    </row>
    <row r="90" spans="1:25" x14ac:dyDescent="0.2">
      <c r="A90" s="95" t="str">
        <f>'A. Results-Commodity Projection'!$H$6</f>
        <v>IUD</v>
      </c>
      <c r="B90" s="146">
        <f t="shared" si="44"/>
        <v>0</v>
      </c>
      <c r="C90" s="146">
        <f t="shared" si="44"/>
        <v>0</v>
      </c>
      <c r="D90" s="146">
        <f t="shared" si="44"/>
        <v>0</v>
      </c>
      <c r="E90" s="146">
        <f t="shared" si="44"/>
        <v>0</v>
      </c>
      <c r="F90" s="146">
        <f t="shared" si="44"/>
        <v>0</v>
      </c>
      <c r="G90" s="146">
        <f t="shared" si="47"/>
        <v>0</v>
      </c>
      <c r="H90" s="24"/>
      <c r="I90" s="7"/>
      <c r="J90" s="95" t="str">
        <f>'A. Results-Commodity Projection'!$H$6</f>
        <v>IUD</v>
      </c>
      <c r="K90" s="132">
        <f t="shared" si="45"/>
        <v>0</v>
      </c>
      <c r="L90" s="132">
        <f t="shared" si="45"/>
        <v>0</v>
      </c>
      <c r="M90" s="132">
        <f t="shared" si="45"/>
        <v>0</v>
      </c>
      <c r="N90" s="132">
        <f t="shared" si="45"/>
        <v>0</v>
      </c>
      <c r="O90" s="132">
        <f t="shared" si="45"/>
        <v>0</v>
      </c>
      <c r="P90" s="132">
        <f t="shared" si="48"/>
        <v>0</v>
      </c>
      <c r="S90" s="95" t="str">
        <f>'A. Results-Commodity Projection'!$H$6</f>
        <v>IUD</v>
      </c>
      <c r="T90" s="132">
        <f t="shared" si="46"/>
        <v>0</v>
      </c>
      <c r="U90" s="132">
        <f t="shared" si="46"/>
        <v>0</v>
      </c>
      <c r="V90" s="132">
        <f t="shared" si="46"/>
        <v>0</v>
      </c>
      <c r="W90" s="132">
        <f t="shared" si="46"/>
        <v>0</v>
      </c>
      <c r="X90" s="132">
        <f t="shared" si="46"/>
        <v>0</v>
      </c>
      <c r="Y90" s="132">
        <f t="shared" si="49"/>
        <v>0</v>
      </c>
    </row>
    <row r="91" spans="1:25" x14ac:dyDescent="0.2">
      <c r="A91" s="95">
        <f>'A. Results-Commodity Projection'!$K$6</f>
        <v>0</v>
      </c>
      <c r="B91" s="146">
        <f>B80-B37</f>
        <v>0</v>
      </c>
      <c r="C91" s="146">
        <f>C80-C37</f>
        <v>0</v>
      </c>
      <c r="D91" s="146">
        <f>D80-D37</f>
        <v>0</v>
      </c>
      <c r="E91" s="146">
        <f>E80-E37</f>
        <v>0</v>
      </c>
      <c r="F91" s="146">
        <f>F80-F37</f>
        <v>0</v>
      </c>
      <c r="G91" s="146">
        <f t="shared" si="47"/>
        <v>0</v>
      </c>
      <c r="H91" s="24"/>
      <c r="I91" s="7"/>
      <c r="J91" s="95">
        <f>'A. Results-Commodity Projection'!$K$6</f>
        <v>0</v>
      </c>
      <c r="K91" s="132">
        <f>K80-K37</f>
        <v>0</v>
      </c>
      <c r="L91" s="132">
        <f>L80-L37</f>
        <v>0</v>
      </c>
      <c r="M91" s="132">
        <f>M80-M37</f>
        <v>0</v>
      </c>
      <c r="N91" s="132">
        <f>N80-N37</f>
        <v>0</v>
      </c>
      <c r="O91" s="132">
        <f>O80-O37</f>
        <v>0</v>
      </c>
      <c r="P91" s="132">
        <f t="shared" si="48"/>
        <v>0</v>
      </c>
      <c r="S91" s="95">
        <f>'A. Results-Commodity Projection'!$K$6</f>
        <v>0</v>
      </c>
      <c r="T91" s="132">
        <f>T80-T37</f>
        <v>0</v>
      </c>
      <c r="U91" s="132">
        <f>U80-U37</f>
        <v>0</v>
      </c>
      <c r="V91" s="132">
        <f>V80-V37</f>
        <v>0</v>
      </c>
      <c r="W91" s="132">
        <f>W80-W37</f>
        <v>0</v>
      </c>
      <c r="X91" s="132">
        <f>X80-X37</f>
        <v>0</v>
      </c>
      <c r="Y91" s="132">
        <f t="shared" si="49"/>
        <v>0</v>
      </c>
    </row>
    <row r="92" spans="1:25" s="53" customFormat="1" ht="22.5" x14ac:dyDescent="0.2">
      <c r="A92" s="440" t="s">
        <v>60</v>
      </c>
      <c r="B92" s="441">
        <f t="shared" ref="B92:G92" si="50">SUM(B85:B91)</f>
        <v>0</v>
      </c>
      <c r="C92" s="441">
        <f t="shared" si="50"/>
        <v>0</v>
      </c>
      <c r="D92" s="441">
        <f t="shared" si="50"/>
        <v>0</v>
      </c>
      <c r="E92" s="441">
        <f t="shared" si="50"/>
        <v>0</v>
      </c>
      <c r="F92" s="441">
        <f t="shared" si="50"/>
        <v>0</v>
      </c>
      <c r="G92" s="441">
        <f t="shared" si="50"/>
        <v>0</v>
      </c>
      <c r="J92" s="440" t="s">
        <v>60</v>
      </c>
      <c r="K92" s="441">
        <f t="shared" ref="K92:P92" si="51">SUM(K85:K91)</f>
        <v>0</v>
      </c>
      <c r="L92" s="441">
        <f t="shared" si="51"/>
        <v>0</v>
      </c>
      <c r="M92" s="441">
        <f t="shared" si="51"/>
        <v>0</v>
      </c>
      <c r="N92" s="441">
        <f t="shared" si="51"/>
        <v>0</v>
      </c>
      <c r="O92" s="441">
        <f t="shared" si="51"/>
        <v>0</v>
      </c>
      <c r="P92" s="441">
        <f t="shared" si="51"/>
        <v>0</v>
      </c>
      <c r="S92" s="442" t="s">
        <v>60</v>
      </c>
      <c r="T92" s="441">
        <f t="shared" ref="T92:Y92" si="52">SUM(T85:T91)</f>
        <v>0</v>
      </c>
      <c r="U92" s="441">
        <f t="shared" si="52"/>
        <v>0</v>
      </c>
      <c r="V92" s="441">
        <f t="shared" si="52"/>
        <v>0</v>
      </c>
      <c r="W92" s="441">
        <f t="shared" si="52"/>
        <v>0</v>
      </c>
      <c r="X92" s="441">
        <f t="shared" si="52"/>
        <v>0</v>
      </c>
      <c r="Y92" s="441">
        <f t="shared" si="52"/>
        <v>0</v>
      </c>
    </row>
    <row r="93" spans="1:25" x14ac:dyDescent="0.2">
      <c r="A93" s="24"/>
      <c r="B93" s="24"/>
      <c r="C93" s="24"/>
      <c r="D93" s="24"/>
      <c r="E93" s="24"/>
      <c r="F93" s="24"/>
      <c r="G93" s="24"/>
      <c r="H93" s="24"/>
      <c r="I93" s="7"/>
    </row>
    <row r="94" spans="1:25" x14ac:dyDescent="0.2">
      <c r="A94" s="24"/>
      <c r="B94" s="24"/>
      <c r="C94" s="24"/>
      <c r="D94" s="24"/>
      <c r="E94" s="24"/>
      <c r="F94" s="24"/>
      <c r="G94" s="24"/>
      <c r="H94" s="24"/>
      <c r="I94" s="7"/>
    </row>
    <row r="95" spans="1:25" x14ac:dyDescent="0.2">
      <c r="A95" s="24"/>
      <c r="B95" s="24"/>
      <c r="C95" s="24"/>
      <c r="D95" s="24"/>
      <c r="E95" s="24"/>
      <c r="F95" s="24"/>
      <c r="G95" s="24"/>
      <c r="H95" s="24"/>
      <c r="I95" s="7"/>
    </row>
    <row r="96" spans="1:25" x14ac:dyDescent="0.2">
      <c r="A96" s="24"/>
      <c r="B96" s="24"/>
      <c r="C96" s="24"/>
      <c r="D96" s="24"/>
      <c r="E96" s="24"/>
      <c r="F96" s="24"/>
      <c r="G96" s="24"/>
      <c r="H96" s="24"/>
      <c r="I96" s="7"/>
    </row>
    <row r="97" spans="1:60" x14ac:dyDescent="0.2">
      <c r="A97" s="24"/>
      <c r="B97" s="24"/>
      <c r="C97" s="24"/>
      <c r="D97" s="24"/>
      <c r="E97" s="24"/>
      <c r="F97" s="24"/>
      <c r="G97" s="24"/>
      <c r="H97" s="24"/>
      <c r="I97" s="7"/>
    </row>
    <row r="98" spans="1:60" x14ac:dyDescent="0.2">
      <c r="A98" s="24"/>
      <c r="B98" s="24"/>
      <c r="C98" s="24"/>
      <c r="D98" s="24"/>
      <c r="E98" s="24"/>
      <c r="F98" s="24"/>
      <c r="G98" s="24"/>
      <c r="H98" s="24"/>
    </row>
    <row r="99" spans="1:60" x14ac:dyDescent="0.2">
      <c r="A99" s="24"/>
      <c r="B99" s="24"/>
      <c r="C99" s="24"/>
      <c r="D99" s="24"/>
      <c r="E99" s="24"/>
      <c r="F99" s="24"/>
      <c r="G99" s="24"/>
      <c r="H99" s="24"/>
    </row>
    <row r="100" spans="1:60" s="7" customFormat="1" ht="18.75" customHeight="1" x14ac:dyDescent="0.25">
      <c r="A100" s="49" t="s">
        <v>181</v>
      </c>
      <c r="B100" s="49"/>
      <c r="C100" s="49"/>
      <c r="D100" s="49"/>
      <c r="E100" s="49"/>
      <c r="F100" s="49"/>
      <c r="G100" s="49"/>
      <c r="H100" s="157"/>
      <c r="I100" s="49"/>
      <c r="J100" s="49"/>
      <c r="K100" s="49"/>
      <c r="L100" s="49"/>
    </row>
    <row r="101" spans="1:60" s="5" customFormat="1" x14ac:dyDescent="0.2">
      <c r="A101" s="5">
        <f>$C$10</f>
        <v>0</v>
      </c>
      <c r="B101" s="5" t="s">
        <v>12</v>
      </c>
      <c r="M101" s="5">
        <f>$D$10</f>
        <v>1</v>
      </c>
      <c r="N101" s="5" t="s">
        <v>12</v>
      </c>
      <c r="Y101" s="5">
        <f>$E$10</f>
        <v>2</v>
      </c>
      <c r="Z101" s="5" t="s">
        <v>12</v>
      </c>
      <c r="AK101" s="5">
        <f>$F$10</f>
        <v>3</v>
      </c>
      <c r="AL101" s="5" t="s">
        <v>12</v>
      </c>
      <c r="AW101" s="5">
        <f>$G$10</f>
        <v>4</v>
      </c>
      <c r="AX101" s="5" t="s">
        <v>12</v>
      </c>
    </row>
    <row r="102" spans="1:60" ht="33.75" x14ac:dyDescent="0.2">
      <c r="A102" s="134"/>
      <c r="B102" s="62" t="str">
        <f>'2.Input-Scenarios &amp; Projections'!$D$12</f>
        <v>Pills</v>
      </c>
      <c r="C102" s="17" t="str">
        <f>'2.Input-Scenarios &amp; Projections'!$E$12</f>
        <v>Injectables</v>
      </c>
      <c r="D102" s="17" t="str">
        <f>'2.Input-Scenarios &amp; Projections'!$F$12</f>
        <v>Condoms (male)</v>
      </c>
      <c r="E102" s="17" t="str">
        <f>'2.Input-Scenarios &amp; Projections'!$G$12</f>
        <v>Condoms (female)</v>
      </c>
      <c r="F102" s="17" t="str">
        <f>'2.Input-Scenarios &amp; Projections'!$H$12</f>
        <v>Implants</v>
      </c>
      <c r="G102" s="17" t="str">
        <f>'2.Input-Scenarios &amp; Projections'!$I$12</f>
        <v>IUD</v>
      </c>
      <c r="H102" s="85" t="str">
        <f>'2.Input-Scenarios &amp; Projections'!$J$12</f>
        <v>Emergency Contraceptives</v>
      </c>
      <c r="I102" s="117">
        <f>'2.Input-Scenarios &amp; Projections'!$K$12</f>
        <v>0</v>
      </c>
      <c r="J102" s="17">
        <f>'2.Input-Scenarios &amp; Projections'!$L$12</f>
        <v>0</v>
      </c>
      <c r="K102" s="117" t="s">
        <v>24</v>
      </c>
      <c r="L102" s="277"/>
      <c r="M102" s="134"/>
      <c r="N102" s="62" t="str">
        <f>'2.Input-Scenarios &amp; Projections'!$D$12</f>
        <v>Pills</v>
      </c>
      <c r="O102" s="17" t="str">
        <f>'2.Input-Scenarios &amp; Projections'!$E$12</f>
        <v>Injectables</v>
      </c>
      <c r="P102" s="17" t="str">
        <f>'2.Input-Scenarios &amp; Projections'!$F$12</f>
        <v>Condoms (male)</v>
      </c>
      <c r="Q102" s="17" t="str">
        <f>'2.Input-Scenarios &amp; Projections'!$G$12</f>
        <v>Condoms (female)</v>
      </c>
      <c r="R102" s="17" t="str">
        <f>'2.Input-Scenarios &amp; Projections'!$H$12</f>
        <v>Implants</v>
      </c>
      <c r="S102" s="17" t="str">
        <f>'2.Input-Scenarios &amp; Projections'!$I$12</f>
        <v>IUD</v>
      </c>
      <c r="T102" s="85" t="str">
        <f>'2.Input-Scenarios &amp; Projections'!$J$12</f>
        <v>Emergency Contraceptives</v>
      </c>
      <c r="U102" s="117">
        <f>'2.Input-Scenarios &amp; Projections'!$K$12</f>
        <v>0</v>
      </c>
      <c r="V102" s="17">
        <f>'2.Input-Scenarios &amp; Projections'!$L$12</f>
        <v>0</v>
      </c>
      <c r="W102" s="117" t="s">
        <v>24</v>
      </c>
      <c r="X102" s="134"/>
      <c r="Y102" s="134"/>
      <c r="Z102" s="62" t="str">
        <f>'2.Input-Scenarios &amp; Projections'!$D$12</f>
        <v>Pills</v>
      </c>
      <c r="AA102" s="17" t="str">
        <f>'2.Input-Scenarios &amp; Projections'!$E$12</f>
        <v>Injectables</v>
      </c>
      <c r="AB102" s="17" t="str">
        <f>'2.Input-Scenarios &amp; Projections'!$F$12</f>
        <v>Condoms (male)</v>
      </c>
      <c r="AC102" s="17" t="str">
        <f>'2.Input-Scenarios &amp; Projections'!$G$12</f>
        <v>Condoms (female)</v>
      </c>
      <c r="AD102" s="17" t="str">
        <f>'2.Input-Scenarios &amp; Projections'!$H$12</f>
        <v>Implants</v>
      </c>
      <c r="AE102" s="17" t="str">
        <f>'2.Input-Scenarios &amp; Projections'!$I$12</f>
        <v>IUD</v>
      </c>
      <c r="AF102" s="85" t="str">
        <f>'2.Input-Scenarios &amp; Projections'!$J$12</f>
        <v>Emergency Contraceptives</v>
      </c>
      <c r="AG102" s="117">
        <f>'2.Input-Scenarios &amp; Projections'!$K$12</f>
        <v>0</v>
      </c>
      <c r="AH102" s="17">
        <f>'2.Input-Scenarios &amp; Projections'!$L$12</f>
        <v>0</v>
      </c>
      <c r="AI102" s="117" t="s">
        <v>24</v>
      </c>
      <c r="AJ102" s="134"/>
      <c r="AK102" s="134"/>
      <c r="AL102" s="62" t="str">
        <f>'2.Input-Scenarios &amp; Projections'!$D$12</f>
        <v>Pills</v>
      </c>
      <c r="AM102" s="17" t="str">
        <f>'2.Input-Scenarios &amp; Projections'!$E$12</f>
        <v>Injectables</v>
      </c>
      <c r="AN102" s="17" t="str">
        <f>'2.Input-Scenarios &amp; Projections'!$F$12</f>
        <v>Condoms (male)</v>
      </c>
      <c r="AO102" s="17" t="str">
        <f>'2.Input-Scenarios &amp; Projections'!$G$12</f>
        <v>Condoms (female)</v>
      </c>
      <c r="AP102" s="17" t="str">
        <f>'2.Input-Scenarios &amp; Projections'!$H$12</f>
        <v>Implants</v>
      </c>
      <c r="AQ102" s="17" t="str">
        <f>'2.Input-Scenarios &amp; Projections'!$I$12</f>
        <v>IUD</v>
      </c>
      <c r="AR102" s="85" t="str">
        <f>'2.Input-Scenarios &amp; Projections'!$J$12</f>
        <v>Emergency Contraceptives</v>
      </c>
      <c r="AS102" s="117">
        <f>'2.Input-Scenarios &amp; Projections'!$K$12</f>
        <v>0</v>
      </c>
      <c r="AT102" s="17">
        <f>'2.Input-Scenarios &amp; Projections'!$L$12</f>
        <v>0</v>
      </c>
      <c r="AU102" s="117" t="s">
        <v>24</v>
      </c>
      <c r="AV102" s="134"/>
      <c r="AW102" s="134"/>
      <c r="AX102" s="62" t="str">
        <f>'2.Input-Scenarios &amp; Projections'!$D$12</f>
        <v>Pills</v>
      </c>
      <c r="AY102" s="17" t="str">
        <f>'2.Input-Scenarios &amp; Projections'!$E$12</f>
        <v>Injectables</v>
      </c>
      <c r="AZ102" s="17" t="str">
        <f>'2.Input-Scenarios &amp; Projections'!$F$12</f>
        <v>Condoms (male)</v>
      </c>
      <c r="BA102" s="17" t="str">
        <f>'2.Input-Scenarios &amp; Projections'!$G$12</f>
        <v>Condoms (female)</v>
      </c>
      <c r="BB102" s="17" t="str">
        <f>'2.Input-Scenarios &amp; Projections'!$H$12</f>
        <v>Implants</v>
      </c>
      <c r="BC102" s="17" t="str">
        <f>'2.Input-Scenarios &amp; Projections'!$I$12</f>
        <v>IUD</v>
      </c>
      <c r="BD102" s="85" t="str">
        <f>'2.Input-Scenarios &amp; Projections'!$J$12</f>
        <v>Emergency Contraceptives</v>
      </c>
      <c r="BE102" s="117">
        <f>'2.Input-Scenarios &amp; Projections'!$K$12</f>
        <v>0</v>
      </c>
      <c r="BF102" s="17">
        <f>'2.Input-Scenarios &amp; Projections'!$L$12</f>
        <v>0</v>
      </c>
      <c r="BG102" s="117" t="s">
        <v>24</v>
      </c>
      <c r="BH102" s="134"/>
    </row>
    <row r="103" spans="1:60" x14ac:dyDescent="0.2">
      <c r="A103" s="155" t="str">
        <f>'3.Input- Contraceptive forecast'!$E$25</f>
        <v>Total Public Sector</v>
      </c>
      <c r="B103" s="573">
        <f>SUM(B104:B105)</f>
        <v>0</v>
      </c>
      <c r="C103" s="573">
        <f t="shared" ref="C103:J103" si="53">SUM(C104:C105)</f>
        <v>0</v>
      </c>
      <c r="D103" s="573">
        <f t="shared" si="53"/>
        <v>0</v>
      </c>
      <c r="E103" s="573">
        <f t="shared" si="53"/>
        <v>0</v>
      </c>
      <c r="F103" s="573">
        <f t="shared" si="53"/>
        <v>0</v>
      </c>
      <c r="G103" s="573">
        <f t="shared" si="53"/>
        <v>0</v>
      </c>
      <c r="H103" s="573">
        <f t="shared" si="53"/>
        <v>0</v>
      </c>
      <c r="I103" s="573">
        <f t="shared" si="53"/>
        <v>0</v>
      </c>
      <c r="J103" s="573">
        <f t="shared" si="53"/>
        <v>0</v>
      </c>
      <c r="K103" s="573">
        <f>SUM(B103:J103)</f>
        <v>0</v>
      </c>
      <c r="L103" s="624"/>
      <c r="M103" s="155" t="str">
        <f>'3.Input- Contraceptive forecast'!$E$25</f>
        <v>Total Public Sector</v>
      </c>
      <c r="N103" s="625">
        <f>SUM(N104:N105)</f>
        <v>0</v>
      </c>
      <c r="O103" s="625">
        <f t="shared" ref="O103:V103" si="54">SUM(O104:O105)</f>
        <v>0</v>
      </c>
      <c r="P103" s="625">
        <f t="shared" si="54"/>
        <v>0</v>
      </c>
      <c r="Q103" s="625">
        <f t="shared" si="54"/>
        <v>0</v>
      </c>
      <c r="R103" s="625">
        <f t="shared" si="54"/>
        <v>0</v>
      </c>
      <c r="S103" s="625">
        <f t="shared" si="54"/>
        <v>0</v>
      </c>
      <c r="T103" s="625">
        <f t="shared" si="54"/>
        <v>0</v>
      </c>
      <c r="U103" s="625">
        <f t="shared" si="54"/>
        <v>0</v>
      </c>
      <c r="V103" s="625">
        <f t="shared" si="54"/>
        <v>0</v>
      </c>
      <c r="W103" s="573">
        <f>SUM(N103:V103)</f>
        <v>0</v>
      </c>
      <c r="X103" s="134"/>
      <c r="Y103" s="155" t="str">
        <f>'3.Input- Contraceptive forecast'!$E$25</f>
        <v>Total Public Sector</v>
      </c>
      <c r="Z103" s="625">
        <f t="shared" ref="Z103:AH103" si="55">SUM(Z104:Z105)</f>
        <v>0</v>
      </c>
      <c r="AA103" s="625">
        <f t="shared" si="55"/>
        <v>0</v>
      </c>
      <c r="AB103" s="625">
        <f t="shared" si="55"/>
        <v>0</v>
      </c>
      <c r="AC103" s="625">
        <f t="shared" si="55"/>
        <v>0</v>
      </c>
      <c r="AD103" s="625">
        <f t="shared" si="55"/>
        <v>0</v>
      </c>
      <c r="AE103" s="625">
        <f t="shared" si="55"/>
        <v>0</v>
      </c>
      <c r="AF103" s="625">
        <f t="shared" si="55"/>
        <v>0</v>
      </c>
      <c r="AG103" s="625">
        <f t="shared" si="55"/>
        <v>0</v>
      </c>
      <c r="AH103" s="625">
        <f t="shared" si="55"/>
        <v>0</v>
      </c>
      <c r="AI103" s="573">
        <f>SUM(Z103:AH103)</f>
        <v>0</v>
      </c>
      <c r="AJ103" s="134"/>
      <c r="AK103" s="155" t="str">
        <f>'3.Input- Contraceptive forecast'!$E$25</f>
        <v>Total Public Sector</v>
      </c>
      <c r="AL103" s="625">
        <f t="shared" ref="AL103:AT103" si="56">SUM(AL104:AL105)</f>
        <v>0</v>
      </c>
      <c r="AM103" s="625">
        <f t="shared" si="56"/>
        <v>0</v>
      </c>
      <c r="AN103" s="625">
        <f t="shared" si="56"/>
        <v>0</v>
      </c>
      <c r="AO103" s="625">
        <f t="shared" si="56"/>
        <v>0</v>
      </c>
      <c r="AP103" s="625">
        <f t="shared" si="56"/>
        <v>0</v>
      </c>
      <c r="AQ103" s="625">
        <f t="shared" si="56"/>
        <v>0</v>
      </c>
      <c r="AR103" s="625">
        <f t="shared" si="56"/>
        <v>0</v>
      </c>
      <c r="AS103" s="625">
        <f t="shared" si="56"/>
        <v>0</v>
      </c>
      <c r="AT103" s="625">
        <f t="shared" si="56"/>
        <v>0</v>
      </c>
      <c r="AU103" s="573">
        <f>SUM(AL103:AT103)</f>
        <v>0</v>
      </c>
      <c r="AV103" s="134"/>
      <c r="AW103" s="155" t="str">
        <f>'3.Input- Contraceptive forecast'!$E$25</f>
        <v>Total Public Sector</v>
      </c>
      <c r="AX103" s="625">
        <f t="shared" ref="AX103:BF103" si="57">SUM(AX104:AX105)</f>
        <v>0</v>
      </c>
      <c r="AY103" s="625">
        <f t="shared" si="57"/>
        <v>0</v>
      </c>
      <c r="AZ103" s="625">
        <f t="shared" si="57"/>
        <v>0</v>
      </c>
      <c r="BA103" s="625">
        <f t="shared" si="57"/>
        <v>0</v>
      </c>
      <c r="BB103" s="625">
        <f t="shared" si="57"/>
        <v>0</v>
      </c>
      <c r="BC103" s="625">
        <f t="shared" si="57"/>
        <v>0</v>
      </c>
      <c r="BD103" s="625">
        <f t="shared" si="57"/>
        <v>0</v>
      </c>
      <c r="BE103" s="625">
        <f t="shared" si="57"/>
        <v>0</v>
      </c>
      <c r="BF103" s="625">
        <f t="shared" si="57"/>
        <v>0</v>
      </c>
      <c r="BG103" s="573">
        <f>SUM(AX103:BF103)</f>
        <v>0</v>
      </c>
      <c r="BH103" s="134"/>
    </row>
    <row r="104" spans="1:60" x14ac:dyDescent="0.2">
      <c r="A104" s="116" t="str">
        <f>'3.Input- Contraceptive forecast'!$C$11</f>
        <v>MOH</v>
      </c>
      <c r="B104" s="572">
        <f>'A. Results-Commodity Projection'!C190</f>
        <v>0</v>
      </c>
      <c r="C104" s="572">
        <f>'A. Results-Commodity Projection'!D190</f>
        <v>0</v>
      </c>
      <c r="D104" s="572">
        <f>'A. Results-Commodity Projection'!E190</f>
        <v>0</v>
      </c>
      <c r="E104" s="572">
        <f>'A. Results-Commodity Projection'!F190</f>
        <v>0</v>
      </c>
      <c r="F104" s="572">
        <f>'A. Results-Commodity Projection'!G190</f>
        <v>0</v>
      </c>
      <c r="G104" s="572">
        <f>'A. Results-Commodity Projection'!H190</f>
        <v>0</v>
      </c>
      <c r="H104" s="572">
        <f>'A. Results-Commodity Projection'!I190</f>
        <v>0</v>
      </c>
      <c r="I104" s="572">
        <f>'A. Results-Commodity Projection'!J190</f>
        <v>0</v>
      </c>
      <c r="J104" s="572">
        <f>'A. Results-Commodity Projection'!K190</f>
        <v>0</v>
      </c>
      <c r="K104" s="573">
        <f t="shared" ref="K104:K111" si="58">SUM(B104:J104)</f>
        <v>0</v>
      </c>
      <c r="L104" s="624"/>
      <c r="M104" s="116" t="str">
        <f>'3.Input- Contraceptive forecast'!$C$11</f>
        <v>MOH</v>
      </c>
      <c r="N104" s="573">
        <f>'A. Results-Commodity Projection'!C191</f>
        <v>0</v>
      </c>
      <c r="O104" s="573">
        <f>'A. Results-Commodity Projection'!D191</f>
        <v>0</v>
      </c>
      <c r="P104" s="573">
        <f>'A. Results-Commodity Projection'!E191</f>
        <v>0</v>
      </c>
      <c r="Q104" s="573">
        <f>'A. Results-Commodity Projection'!F191</f>
        <v>0</v>
      </c>
      <c r="R104" s="573">
        <f>'A. Results-Commodity Projection'!G191</f>
        <v>0</v>
      </c>
      <c r="S104" s="573">
        <f>'A. Results-Commodity Projection'!H191</f>
        <v>0</v>
      </c>
      <c r="T104" s="573">
        <f>'A. Results-Commodity Projection'!I191</f>
        <v>0</v>
      </c>
      <c r="U104" s="573">
        <f>'A. Results-Commodity Projection'!J191</f>
        <v>0</v>
      </c>
      <c r="V104" s="573">
        <f>'A. Results-Commodity Projection'!K191</f>
        <v>0</v>
      </c>
      <c r="W104" s="573">
        <f t="shared" ref="W104:W111" si="59">SUM(N104:V104)</f>
        <v>0</v>
      </c>
      <c r="X104" s="134"/>
      <c r="Y104" s="116" t="str">
        <f>'3.Input- Contraceptive forecast'!$C$11</f>
        <v>MOH</v>
      </c>
      <c r="Z104" s="573">
        <f>'A. Results-Commodity Projection'!C192</f>
        <v>0</v>
      </c>
      <c r="AA104" s="573">
        <f>'A. Results-Commodity Projection'!D192</f>
        <v>0</v>
      </c>
      <c r="AB104" s="573">
        <f>'A. Results-Commodity Projection'!E192</f>
        <v>0</v>
      </c>
      <c r="AC104" s="573">
        <f>'A. Results-Commodity Projection'!F192</f>
        <v>0</v>
      </c>
      <c r="AD104" s="573">
        <f>'A. Results-Commodity Projection'!G192</f>
        <v>0</v>
      </c>
      <c r="AE104" s="573">
        <f>'A. Results-Commodity Projection'!H192</f>
        <v>0</v>
      </c>
      <c r="AF104" s="573">
        <f>'A. Results-Commodity Projection'!I192</f>
        <v>0</v>
      </c>
      <c r="AG104" s="573">
        <f>'A. Results-Commodity Projection'!J192</f>
        <v>0</v>
      </c>
      <c r="AH104" s="573">
        <f>'A. Results-Commodity Projection'!K192</f>
        <v>0</v>
      </c>
      <c r="AI104" s="573">
        <f>SUM(Z104:AH104)</f>
        <v>0</v>
      </c>
      <c r="AJ104" s="134"/>
      <c r="AK104" s="116" t="str">
        <f>'3.Input- Contraceptive forecast'!$C$11</f>
        <v>MOH</v>
      </c>
      <c r="AL104" s="573">
        <f>'A. Results-Commodity Projection'!C193</f>
        <v>0</v>
      </c>
      <c r="AM104" s="573">
        <f>'A. Results-Commodity Projection'!D193</f>
        <v>0</v>
      </c>
      <c r="AN104" s="573">
        <f>'A. Results-Commodity Projection'!E193</f>
        <v>0</v>
      </c>
      <c r="AO104" s="573">
        <f>'A. Results-Commodity Projection'!F193</f>
        <v>0</v>
      </c>
      <c r="AP104" s="573">
        <f>'A. Results-Commodity Projection'!G193</f>
        <v>0</v>
      </c>
      <c r="AQ104" s="573">
        <f>'A. Results-Commodity Projection'!H193</f>
        <v>0</v>
      </c>
      <c r="AR104" s="573">
        <f>'A. Results-Commodity Projection'!I193</f>
        <v>0</v>
      </c>
      <c r="AS104" s="573">
        <f>'A. Results-Commodity Projection'!J193</f>
        <v>0</v>
      </c>
      <c r="AT104" s="573">
        <f>'A. Results-Commodity Projection'!K193</f>
        <v>0</v>
      </c>
      <c r="AU104" s="573">
        <f>SUM(AL104:AT104)</f>
        <v>0</v>
      </c>
      <c r="AV104" s="134"/>
      <c r="AW104" s="116" t="str">
        <f>'3.Input- Contraceptive forecast'!$C$11</f>
        <v>MOH</v>
      </c>
      <c r="AX104" s="573">
        <f>'A. Results-Commodity Projection'!C194</f>
        <v>0</v>
      </c>
      <c r="AY104" s="573">
        <f>'A. Results-Commodity Projection'!D194</f>
        <v>0</v>
      </c>
      <c r="AZ104" s="573">
        <f>'A. Results-Commodity Projection'!E194</f>
        <v>0</v>
      </c>
      <c r="BA104" s="573">
        <f>'A. Results-Commodity Projection'!F194</f>
        <v>0</v>
      </c>
      <c r="BB104" s="573">
        <f>'A. Results-Commodity Projection'!G194</f>
        <v>0</v>
      </c>
      <c r="BC104" s="573">
        <f>'A. Results-Commodity Projection'!H194</f>
        <v>0</v>
      </c>
      <c r="BD104" s="573">
        <f>'A. Results-Commodity Projection'!I194</f>
        <v>0</v>
      </c>
      <c r="BE104" s="573">
        <f>'A. Results-Commodity Projection'!J194</f>
        <v>0</v>
      </c>
      <c r="BF104" s="573">
        <f>'A. Results-Commodity Projection'!K194</f>
        <v>0</v>
      </c>
      <c r="BG104" s="573">
        <f>SUM(AX104:BF104)</f>
        <v>0</v>
      </c>
      <c r="BH104" s="134"/>
    </row>
    <row r="105" spans="1:60" x14ac:dyDescent="0.2">
      <c r="A105" s="116">
        <f>'3.Input- Contraceptive forecast'!$D$11</f>
        <v>0</v>
      </c>
      <c r="B105" s="572">
        <f>'A. Results-Commodity Projection'!C214</f>
        <v>0</v>
      </c>
      <c r="C105" s="572">
        <f>'A. Results-Commodity Projection'!D214</f>
        <v>0</v>
      </c>
      <c r="D105" s="572">
        <f>'A. Results-Commodity Projection'!E214</f>
        <v>0</v>
      </c>
      <c r="E105" s="572">
        <f>'A. Results-Commodity Projection'!F214</f>
        <v>0</v>
      </c>
      <c r="F105" s="572">
        <f>'A. Results-Commodity Projection'!G214</f>
        <v>0</v>
      </c>
      <c r="G105" s="572">
        <f>'A. Results-Commodity Projection'!H214</f>
        <v>0</v>
      </c>
      <c r="H105" s="572">
        <f>'A. Results-Commodity Projection'!I214</f>
        <v>0</v>
      </c>
      <c r="I105" s="572">
        <f>'A. Results-Commodity Projection'!J214</f>
        <v>0</v>
      </c>
      <c r="J105" s="572">
        <f>'A. Results-Commodity Projection'!K214</f>
        <v>0</v>
      </c>
      <c r="K105" s="573">
        <f t="shared" si="58"/>
        <v>0</v>
      </c>
      <c r="L105" s="624"/>
      <c r="M105" s="116">
        <f>'3.Input- Contraceptive forecast'!$D$11</f>
        <v>0</v>
      </c>
      <c r="N105" s="572">
        <f>'A. Results-Commodity Projection'!C215</f>
        <v>0</v>
      </c>
      <c r="O105" s="572">
        <f>'A. Results-Commodity Projection'!D215</f>
        <v>0</v>
      </c>
      <c r="P105" s="572">
        <f>'A. Results-Commodity Projection'!E215</f>
        <v>0</v>
      </c>
      <c r="Q105" s="572">
        <f>'A. Results-Commodity Projection'!F215</f>
        <v>0</v>
      </c>
      <c r="R105" s="572">
        <f>'A. Results-Commodity Projection'!G215</f>
        <v>0</v>
      </c>
      <c r="S105" s="572">
        <f>'A. Results-Commodity Projection'!H215</f>
        <v>0</v>
      </c>
      <c r="T105" s="572">
        <f>'A. Results-Commodity Projection'!I215</f>
        <v>0</v>
      </c>
      <c r="U105" s="572">
        <f>'A. Results-Commodity Projection'!J215</f>
        <v>0</v>
      </c>
      <c r="V105" s="572">
        <f>'A. Results-Commodity Projection'!K215</f>
        <v>0</v>
      </c>
      <c r="W105" s="573">
        <f>SUM(N105:V105)</f>
        <v>0</v>
      </c>
      <c r="X105" s="134"/>
      <c r="Y105" s="116">
        <f>'3.Input- Contraceptive forecast'!$D$11</f>
        <v>0</v>
      </c>
      <c r="Z105" s="572">
        <f>'A. Results-Commodity Projection'!C216</f>
        <v>0</v>
      </c>
      <c r="AA105" s="572">
        <f>'A. Results-Commodity Projection'!D216</f>
        <v>0</v>
      </c>
      <c r="AB105" s="572">
        <f>'A. Results-Commodity Projection'!E216</f>
        <v>0</v>
      </c>
      <c r="AC105" s="572">
        <f>'A. Results-Commodity Projection'!F216</f>
        <v>0</v>
      </c>
      <c r="AD105" s="572">
        <f>'A. Results-Commodity Projection'!G216</f>
        <v>0</v>
      </c>
      <c r="AE105" s="572">
        <f>'A. Results-Commodity Projection'!H216</f>
        <v>0</v>
      </c>
      <c r="AF105" s="572">
        <f>'A. Results-Commodity Projection'!I216</f>
        <v>0</v>
      </c>
      <c r="AG105" s="572">
        <f>'A. Results-Commodity Projection'!J216</f>
        <v>0</v>
      </c>
      <c r="AH105" s="572">
        <f>'A. Results-Commodity Projection'!K216</f>
        <v>0</v>
      </c>
      <c r="AI105" s="573">
        <f>SUM(Z105:AH105)</f>
        <v>0</v>
      </c>
      <c r="AJ105" s="134"/>
      <c r="AK105" s="116">
        <f>'3.Input- Contraceptive forecast'!$D$11</f>
        <v>0</v>
      </c>
      <c r="AL105" s="572">
        <f>'A. Results-Commodity Projection'!C217</f>
        <v>0</v>
      </c>
      <c r="AM105" s="572">
        <f>'A. Results-Commodity Projection'!D217</f>
        <v>0</v>
      </c>
      <c r="AN105" s="572">
        <f>'A. Results-Commodity Projection'!E217</f>
        <v>0</v>
      </c>
      <c r="AO105" s="572">
        <f>'A. Results-Commodity Projection'!F217</f>
        <v>0</v>
      </c>
      <c r="AP105" s="572">
        <f>'A. Results-Commodity Projection'!G217</f>
        <v>0</v>
      </c>
      <c r="AQ105" s="572">
        <f>'A. Results-Commodity Projection'!H217</f>
        <v>0</v>
      </c>
      <c r="AR105" s="572">
        <f>'A. Results-Commodity Projection'!I217</f>
        <v>0</v>
      </c>
      <c r="AS105" s="572">
        <f>'A. Results-Commodity Projection'!J217</f>
        <v>0</v>
      </c>
      <c r="AT105" s="572">
        <f>'A. Results-Commodity Projection'!K217</f>
        <v>0</v>
      </c>
      <c r="AU105" s="573">
        <f>SUM(AL105:AT105)</f>
        <v>0</v>
      </c>
      <c r="AV105" s="134"/>
      <c r="AW105" s="116">
        <f>'3.Input- Contraceptive forecast'!$D$11</f>
        <v>0</v>
      </c>
      <c r="AX105" s="572">
        <f>'A. Results-Commodity Projection'!C218</f>
        <v>0</v>
      </c>
      <c r="AY105" s="572">
        <f>'A. Results-Commodity Projection'!D218</f>
        <v>0</v>
      </c>
      <c r="AZ105" s="572">
        <f>'A. Results-Commodity Projection'!E218</f>
        <v>0</v>
      </c>
      <c r="BA105" s="572">
        <f>'A. Results-Commodity Projection'!F218</f>
        <v>0</v>
      </c>
      <c r="BB105" s="572">
        <f>'A. Results-Commodity Projection'!G218</f>
        <v>0</v>
      </c>
      <c r="BC105" s="572">
        <f>'A. Results-Commodity Projection'!H218</f>
        <v>0</v>
      </c>
      <c r="BD105" s="572">
        <f>'A. Results-Commodity Projection'!I218</f>
        <v>0</v>
      </c>
      <c r="BE105" s="572">
        <f>'A. Results-Commodity Projection'!J218</f>
        <v>0</v>
      </c>
      <c r="BF105" s="572">
        <f>'A. Results-Commodity Projection'!K218</f>
        <v>0</v>
      </c>
      <c r="BG105" s="573">
        <f>SUM(AX105:BF105)</f>
        <v>0</v>
      </c>
      <c r="BH105" s="134"/>
    </row>
    <row r="106" spans="1:60" x14ac:dyDescent="0.2">
      <c r="A106" s="155">
        <f>'3.Input- Contraceptive forecast'!$F$11</f>
        <v>0</v>
      </c>
      <c r="B106" s="572">
        <f>'A. Results-Commodity Projection'!P190</f>
        <v>0</v>
      </c>
      <c r="C106" s="572">
        <f>'A. Results-Commodity Projection'!Q190</f>
        <v>0</v>
      </c>
      <c r="D106" s="572">
        <f>'A. Results-Commodity Projection'!R190</f>
        <v>0</v>
      </c>
      <c r="E106" s="572">
        <f>'A. Results-Commodity Projection'!S190</f>
        <v>0</v>
      </c>
      <c r="F106" s="572">
        <f>'A. Results-Commodity Projection'!T190</f>
        <v>0</v>
      </c>
      <c r="G106" s="572">
        <f>'A. Results-Commodity Projection'!U190</f>
        <v>0</v>
      </c>
      <c r="H106" s="572">
        <f>'A. Results-Commodity Projection'!V190</f>
        <v>0</v>
      </c>
      <c r="I106" s="572">
        <f>'A. Results-Commodity Projection'!W190</f>
        <v>0</v>
      </c>
      <c r="J106" s="572">
        <f>'A. Results-Commodity Projection'!X190</f>
        <v>0</v>
      </c>
      <c r="K106" s="573">
        <f t="shared" si="58"/>
        <v>0</v>
      </c>
      <c r="L106" s="624"/>
      <c r="M106" s="155">
        <f>'3.Input- Contraceptive forecast'!$F$11</f>
        <v>0</v>
      </c>
      <c r="N106" s="572">
        <f>'A. Results-Commodity Projection'!P191</f>
        <v>0</v>
      </c>
      <c r="O106" s="572">
        <f>'A. Results-Commodity Projection'!Q191</f>
        <v>0</v>
      </c>
      <c r="P106" s="572">
        <f>'A. Results-Commodity Projection'!R191</f>
        <v>0</v>
      </c>
      <c r="Q106" s="572">
        <f>'A. Results-Commodity Projection'!S191</f>
        <v>0</v>
      </c>
      <c r="R106" s="572">
        <f>'A. Results-Commodity Projection'!T191</f>
        <v>0</v>
      </c>
      <c r="S106" s="572">
        <f>'A. Results-Commodity Projection'!U191</f>
        <v>0</v>
      </c>
      <c r="T106" s="572">
        <f>'A. Results-Commodity Projection'!V191</f>
        <v>0</v>
      </c>
      <c r="U106" s="572">
        <f>'A. Results-Commodity Projection'!W191</f>
        <v>0</v>
      </c>
      <c r="V106" s="572">
        <f>'A. Results-Commodity Projection'!X191</f>
        <v>0</v>
      </c>
      <c r="W106" s="573">
        <f t="shared" si="59"/>
        <v>0</v>
      </c>
      <c r="X106" s="134"/>
      <c r="Y106" s="155">
        <f>'3.Input- Contraceptive forecast'!$F$11</f>
        <v>0</v>
      </c>
      <c r="Z106" s="572">
        <f>'A. Results-Commodity Projection'!P192</f>
        <v>0</v>
      </c>
      <c r="AA106" s="572">
        <f>'A. Results-Commodity Projection'!Q192</f>
        <v>0</v>
      </c>
      <c r="AB106" s="572">
        <f>'A. Results-Commodity Projection'!R192</f>
        <v>0</v>
      </c>
      <c r="AC106" s="572">
        <f>'A. Results-Commodity Projection'!S192</f>
        <v>0</v>
      </c>
      <c r="AD106" s="572">
        <f>'A. Results-Commodity Projection'!T192</f>
        <v>0</v>
      </c>
      <c r="AE106" s="572">
        <f>'A. Results-Commodity Projection'!U192</f>
        <v>0</v>
      </c>
      <c r="AF106" s="572">
        <f>'A. Results-Commodity Projection'!V192</f>
        <v>0</v>
      </c>
      <c r="AG106" s="572">
        <f>'A. Results-Commodity Projection'!W192</f>
        <v>0</v>
      </c>
      <c r="AH106" s="572">
        <f>'A. Results-Commodity Projection'!X192</f>
        <v>0</v>
      </c>
      <c r="AI106" s="573">
        <f t="shared" ref="AI106:AI111" si="60">SUM(Z106:AH106)</f>
        <v>0</v>
      </c>
      <c r="AJ106" s="134"/>
      <c r="AK106" s="155">
        <f>'3.Input- Contraceptive forecast'!$F$11</f>
        <v>0</v>
      </c>
      <c r="AL106" s="572">
        <f>'A. Results-Commodity Projection'!P193</f>
        <v>0</v>
      </c>
      <c r="AM106" s="572">
        <f>'A. Results-Commodity Projection'!Q193</f>
        <v>0</v>
      </c>
      <c r="AN106" s="572">
        <f>'A. Results-Commodity Projection'!R193</f>
        <v>0</v>
      </c>
      <c r="AO106" s="572">
        <f>'A. Results-Commodity Projection'!S193</f>
        <v>0</v>
      </c>
      <c r="AP106" s="572">
        <f>'A. Results-Commodity Projection'!T193</f>
        <v>0</v>
      </c>
      <c r="AQ106" s="572">
        <f>'A. Results-Commodity Projection'!U193</f>
        <v>0</v>
      </c>
      <c r="AR106" s="572">
        <f>'A. Results-Commodity Projection'!V193</f>
        <v>0</v>
      </c>
      <c r="AS106" s="572">
        <f>'A. Results-Commodity Projection'!W193</f>
        <v>0</v>
      </c>
      <c r="AT106" s="572">
        <f>'A. Results-Commodity Projection'!X193</f>
        <v>0</v>
      </c>
      <c r="AU106" s="573">
        <f t="shared" ref="AU106:AU111" si="61">SUM(AL106:AT106)</f>
        <v>0</v>
      </c>
      <c r="AV106" s="134"/>
      <c r="AW106" s="155">
        <f>'3.Input- Contraceptive forecast'!$F$11</f>
        <v>0</v>
      </c>
      <c r="AX106" s="572">
        <f>'A. Results-Commodity Projection'!P194</f>
        <v>0</v>
      </c>
      <c r="AY106" s="572">
        <f>'A. Results-Commodity Projection'!Q194</f>
        <v>0</v>
      </c>
      <c r="AZ106" s="572">
        <f>'A. Results-Commodity Projection'!R194</f>
        <v>0</v>
      </c>
      <c r="BA106" s="572">
        <f>'A. Results-Commodity Projection'!S194</f>
        <v>0</v>
      </c>
      <c r="BB106" s="572">
        <f>'A. Results-Commodity Projection'!T194</f>
        <v>0</v>
      </c>
      <c r="BC106" s="572">
        <f>'A. Results-Commodity Projection'!U194</f>
        <v>0</v>
      </c>
      <c r="BD106" s="572">
        <f>'A. Results-Commodity Projection'!V194</f>
        <v>0</v>
      </c>
      <c r="BE106" s="572">
        <f>'A. Results-Commodity Projection'!W194</f>
        <v>0</v>
      </c>
      <c r="BF106" s="572">
        <f>'A. Results-Commodity Projection'!X194</f>
        <v>0</v>
      </c>
      <c r="BG106" s="573">
        <f t="shared" ref="BG106:BG111" si="62">SUM(AX106:BF106)</f>
        <v>0</v>
      </c>
      <c r="BH106" s="134"/>
    </row>
    <row r="107" spans="1:60" x14ac:dyDescent="0.2">
      <c r="A107" s="151">
        <f>'3.Input- Contraceptive forecast'!$G$11</f>
        <v>0</v>
      </c>
      <c r="B107" s="572">
        <f>'A. Results-Commodity Projection'!P214</f>
        <v>0</v>
      </c>
      <c r="C107" s="572">
        <f>'A. Results-Commodity Projection'!Q214</f>
        <v>0</v>
      </c>
      <c r="D107" s="572">
        <f>'A. Results-Commodity Projection'!R214</f>
        <v>0</v>
      </c>
      <c r="E107" s="572">
        <f>'A. Results-Commodity Projection'!S214</f>
        <v>0</v>
      </c>
      <c r="F107" s="572">
        <f>'A. Results-Commodity Projection'!T214</f>
        <v>0</v>
      </c>
      <c r="G107" s="572">
        <f>'A. Results-Commodity Projection'!U214</f>
        <v>0</v>
      </c>
      <c r="H107" s="572">
        <f>'A. Results-Commodity Projection'!V214</f>
        <v>0</v>
      </c>
      <c r="I107" s="572">
        <f>'A. Results-Commodity Projection'!W214</f>
        <v>0</v>
      </c>
      <c r="J107" s="572">
        <f>'A. Results-Commodity Projection'!X214</f>
        <v>0</v>
      </c>
      <c r="K107" s="573">
        <f t="shared" si="58"/>
        <v>0</v>
      </c>
      <c r="L107" s="624"/>
      <c r="M107" s="151">
        <f>'3.Input- Contraceptive forecast'!$G$11</f>
        <v>0</v>
      </c>
      <c r="N107" s="572">
        <f>'A. Results-Commodity Projection'!P215</f>
        <v>0</v>
      </c>
      <c r="O107" s="572">
        <f>'A. Results-Commodity Projection'!Q215</f>
        <v>0</v>
      </c>
      <c r="P107" s="572">
        <f>'A. Results-Commodity Projection'!R215</f>
        <v>0</v>
      </c>
      <c r="Q107" s="572">
        <f>'A. Results-Commodity Projection'!S215</f>
        <v>0</v>
      </c>
      <c r="R107" s="572">
        <f>'A. Results-Commodity Projection'!T215</f>
        <v>0</v>
      </c>
      <c r="S107" s="572">
        <f>'A. Results-Commodity Projection'!U215</f>
        <v>0</v>
      </c>
      <c r="T107" s="572">
        <f>'A. Results-Commodity Projection'!V215</f>
        <v>0</v>
      </c>
      <c r="U107" s="572">
        <f>'A. Results-Commodity Projection'!W215</f>
        <v>0</v>
      </c>
      <c r="V107" s="572">
        <f>'A. Results-Commodity Projection'!X215</f>
        <v>0</v>
      </c>
      <c r="W107" s="573">
        <f t="shared" si="59"/>
        <v>0</v>
      </c>
      <c r="X107" s="134"/>
      <c r="Y107" s="151">
        <f>'3.Input- Contraceptive forecast'!$G$11</f>
        <v>0</v>
      </c>
      <c r="Z107" s="572">
        <f>'A. Results-Commodity Projection'!P216</f>
        <v>0</v>
      </c>
      <c r="AA107" s="572">
        <f>'A. Results-Commodity Projection'!Q216</f>
        <v>0</v>
      </c>
      <c r="AB107" s="572">
        <f>'A. Results-Commodity Projection'!R216</f>
        <v>0</v>
      </c>
      <c r="AC107" s="572">
        <f>'A. Results-Commodity Projection'!S216</f>
        <v>0</v>
      </c>
      <c r="AD107" s="572">
        <f>'A. Results-Commodity Projection'!T216</f>
        <v>0</v>
      </c>
      <c r="AE107" s="572">
        <f>'A. Results-Commodity Projection'!U216</f>
        <v>0</v>
      </c>
      <c r="AF107" s="572">
        <f>'A. Results-Commodity Projection'!V216</f>
        <v>0</v>
      </c>
      <c r="AG107" s="572">
        <f>'A. Results-Commodity Projection'!W216</f>
        <v>0</v>
      </c>
      <c r="AH107" s="572">
        <f>'A. Results-Commodity Projection'!X216</f>
        <v>0</v>
      </c>
      <c r="AI107" s="573">
        <f t="shared" si="60"/>
        <v>0</v>
      </c>
      <c r="AJ107" s="134"/>
      <c r="AK107" s="151">
        <f>'3.Input- Contraceptive forecast'!$G$11</f>
        <v>0</v>
      </c>
      <c r="AL107" s="572">
        <f>'A. Results-Commodity Projection'!P217</f>
        <v>0</v>
      </c>
      <c r="AM107" s="572">
        <f>'A. Results-Commodity Projection'!Q217</f>
        <v>0</v>
      </c>
      <c r="AN107" s="572">
        <f>'A. Results-Commodity Projection'!R217</f>
        <v>0</v>
      </c>
      <c r="AO107" s="572">
        <f>'A. Results-Commodity Projection'!S217</f>
        <v>0</v>
      </c>
      <c r="AP107" s="572">
        <f>'A. Results-Commodity Projection'!T217</f>
        <v>0</v>
      </c>
      <c r="AQ107" s="572">
        <f>'A. Results-Commodity Projection'!U217</f>
        <v>0</v>
      </c>
      <c r="AR107" s="572">
        <f>'A. Results-Commodity Projection'!V217</f>
        <v>0</v>
      </c>
      <c r="AS107" s="572">
        <f>'A. Results-Commodity Projection'!W217</f>
        <v>0</v>
      </c>
      <c r="AT107" s="572">
        <f>'A. Results-Commodity Projection'!X217</f>
        <v>0</v>
      </c>
      <c r="AU107" s="573">
        <f t="shared" si="61"/>
        <v>0</v>
      </c>
      <c r="AV107" s="134"/>
      <c r="AW107" s="151">
        <f>'3.Input- Contraceptive forecast'!$G$11</f>
        <v>0</v>
      </c>
      <c r="AX107" s="572">
        <f>'A. Results-Commodity Projection'!P218</f>
        <v>0</v>
      </c>
      <c r="AY107" s="572">
        <f>'A. Results-Commodity Projection'!Q218</f>
        <v>0</v>
      </c>
      <c r="AZ107" s="572">
        <f>'A. Results-Commodity Projection'!R218</f>
        <v>0</v>
      </c>
      <c r="BA107" s="572">
        <f>'A. Results-Commodity Projection'!S218</f>
        <v>0</v>
      </c>
      <c r="BB107" s="572">
        <f>'A. Results-Commodity Projection'!T218</f>
        <v>0</v>
      </c>
      <c r="BC107" s="572">
        <f>'A. Results-Commodity Projection'!U218</f>
        <v>0</v>
      </c>
      <c r="BD107" s="572">
        <f>'A. Results-Commodity Projection'!V218</f>
        <v>0</v>
      </c>
      <c r="BE107" s="572">
        <f>'A. Results-Commodity Projection'!W218</f>
        <v>0</v>
      </c>
      <c r="BF107" s="572">
        <f>'A. Results-Commodity Projection'!X218</f>
        <v>0</v>
      </c>
      <c r="BG107" s="573">
        <f t="shared" si="62"/>
        <v>0</v>
      </c>
      <c r="BH107" s="134"/>
    </row>
    <row r="108" spans="1:60" x14ac:dyDescent="0.2">
      <c r="A108" s="151" t="str">
        <f>'3.Input- Contraceptive forecast'!$H$11</f>
        <v>Social Marketing</v>
      </c>
      <c r="B108" s="572">
        <f>'A. Results-Commodity Projection'!P238</f>
        <v>0</v>
      </c>
      <c r="C108" s="572">
        <f>'A. Results-Commodity Projection'!Q238</f>
        <v>0</v>
      </c>
      <c r="D108" s="572">
        <f>'A. Results-Commodity Projection'!R238</f>
        <v>0</v>
      </c>
      <c r="E108" s="572">
        <f>'A. Results-Commodity Projection'!S238</f>
        <v>0</v>
      </c>
      <c r="F108" s="572">
        <f>'A. Results-Commodity Projection'!T238</f>
        <v>0</v>
      </c>
      <c r="G108" s="572">
        <f>'A. Results-Commodity Projection'!U238</f>
        <v>0</v>
      </c>
      <c r="H108" s="572">
        <f>'A. Results-Commodity Projection'!V238</f>
        <v>0</v>
      </c>
      <c r="I108" s="572">
        <f>'A. Results-Commodity Projection'!W238</f>
        <v>0</v>
      </c>
      <c r="J108" s="572">
        <f>'A. Results-Commodity Projection'!X238</f>
        <v>0</v>
      </c>
      <c r="K108" s="573">
        <f t="shared" si="58"/>
        <v>0</v>
      </c>
      <c r="L108" s="624"/>
      <c r="M108" s="151" t="str">
        <f>'3.Input- Contraceptive forecast'!$H$11</f>
        <v>Social Marketing</v>
      </c>
      <c r="N108" s="572">
        <f>'A. Results-Commodity Projection'!P239</f>
        <v>0</v>
      </c>
      <c r="O108" s="572">
        <f>'A. Results-Commodity Projection'!Q239</f>
        <v>0</v>
      </c>
      <c r="P108" s="572">
        <f>'A. Results-Commodity Projection'!R239</f>
        <v>0</v>
      </c>
      <c r="Q108" s="572">
        <f>'A. Results-Commodity Projection'!S239</f>
        <v>0</v>
      </c>
      <c r="R108" s="572">
        <f>'A. Results-Commodity Projection'!T239</f>
        <v>0</v>
      </c>
      <c r="S108" s="572">
        <f>'A. Results-Commodity Projection'!U239</f>
        <v>0</v>
      </c>
      <c r="T108" s="572">
        <f>'A. Results-Commodity Projection'!V239</f>
        <v>0</v>
      </c>
      <c r="U108" s="572">
        <f>'A. Results-Commodity Projection'!W239</f>
        <v>0</v>
      </c>
      <c r="V108" s="572">
        <f>'A. Results-Commodity Projection'!X239</f>
        <v>0</v>
      </c>
      <c r="W108" s="573">
        <f t="shared" si="59"/>
        <v>0</v>
      </c>
      <c r="X108" s="134"/>
      <c r="Y108" s="151" t="str">
        <f>'3.Input- Contraceptive forecast'!$H$11</f>
        <v>Social Marketing</v>
      </c>
      <c r="Z108" s="572">
        <f>'A. Results-Commodity Projection'!P240</f>
        <v>0</v>
      </c>
      <c r="AA108" s="572">
        <f>'A. Results-Commodity Projection'!Q240</f>
        <v>0</v>
      </c>
      <c r="AB108" s="572">
        <f>'A. Results-Commodity Projection'!R240</f>
        <v>0</v>
      </c>
      <c r="AC108" s="572">
        <f>'A. Results-Commodity Projection'!S240</f>
        <v>0</v>
      </c>
      <c r="AD108" s="572">
        <f>'A. Results-Commodity Projection'!T240</f>
        <v>0</v>
      </c>
      <c r="AE108" s="572">
        <f>'A. Results-Commodity Projection'!U240</f>
        <v>0</v>
      </c>
      <c r="AF108" s="572">
        <f>'A. Results-Commodity Projection'!V240</f>
        <v>0</v>
      </c>
      <c r="AG108" s="572">
        <f>'A. Results-Commodity Projection'!W240</f>
        <v>0</v>
      </c>
      <c r="AH108" s="572">
        <f>'A. Results-Commodity Projection'!X240</f>
        <v>0</v>
      </c>
      <c r="AI108" s="573">
        <f t="shared" si="60"/>
        <v>0</v>
      </c>
      <c r="AJ108" s="134"/>
      <c r="AK108" s="151" t="str">
        <f>'3.Input- Contraceptive forecast'!$H$11</f>
        <v>Social Marketing</v>
      </c>
      <c r="AL108" s="572">
        <f>'A. Results-Commodity Projection'!P241</f>
        <v>0</v>
      </c>
      <c r="AM108" s="572">
        <f>'A. Results-Commodity Projection'!Q241</f>
        <v>0</v>
      </c>
      <c r="AN108" s="572">
        <f>'A. Results-Commodity Projection'!R241</f>
        <v>0</v>
      </c>
      <c r="AO108" s="572">
        <f>'A. Results-Commodity Projection'!S241</f>
        <v>0</v>
      </c>
      <c r="AP108" s="572">
        <f>'A. Results-Commodity Projection'!T241</f>
        <v>0</v>
      </c>
      <c r="AQ108" s="572">
        <f>'A. Results-Commodity Projection'!U241</f>
        <v>0</v>
      </c>
      <c r="AR108" s="572">
        <f>'A. Results-Commodity Projection'!V241</f>
        <v>0</v>
      </c>
      <c r="AS108" s="572">
        <f>'A. Results-Commodity Projection'!W241</f>
        <v>0</v>
      </c>
      <c r="AT108" s="572">
        <f>'A. Results-Commodity Projection'!X241</f>
        <v>0</v>
      </c>
      <c r="AU108" s="573">
        <f t="shared" si="61"/>
        <v>0</v>
      </c>
      <c r="AV108" s="134"/>
      <c r="AW108" s="151" t="str">
        <f>'3.Input- Contraceptive forecast'!$H$11</f>
        <v>Social Marketing</v>
      </c>
      <c r="AX108" s="572">
        <f>'A. Results-Commodity Projection'!P242</f>
        <v>0</v>
      </c>
      <c r="AY108" s="572">
        <f>'A. Results-Commodity Projection'!Q242</f>
        <v>0</v>
      </c>
      <c r="AZ108" s="572">
        <f>'A. Results-Commodity Projection'!R242</f>
        <v>0</v>
      </c>
      <c r="BA108" s="572">
        <f>'A. Results-Commodity Projection'!S242</f>
        <v>0</v>
      </c>
      <c r="BB108" s="572">
        <f>'A. Results-Commodity Projection'!T242</f>
        <v>0</v>
      </c>
      <c r="BC108" s="572">
        <f>'A. Results-Commodity Projection'!U242</f>
        <v>0</v>
      </c>
      <c r="BD108" s="572">
        <f>'A. Results-Commodity Projection'!V242</f>
        <v>0</v>
      </c>
      <c r="BE108" s="572">
        <f>'A. Results-Commodity Projection'!W242</f>
        <v>0</v>
      </c>
      <c r="BF108" s="572">
        <f>'A. Results-Commodity Projection'!X242</f>
        <v>0</v>
      </c>
      <c r="BG108" s="573">
        <f t="shared" si="62"/>
        <v>0</v>
      </c>
      <c r="BH108" s="134"/>
    </row>
    <row r="109" spans="1:60" x14ac:dyDescent="0.2">
      <c r="A109" s="151">
        <f>'3.Input- Contraceptive forecast'!$I$11</f>
        <v>0</v>
      </c>
      <c r="B109" s="572">
        <f>'A. Results-Commodity Projection'!AC190</f>
        <v>0</v>
      </c>
      <c r="C109" s="572">
        <f>'A. Results-Commodity Projection'!AD190</f>
        <v>0</v>
      </c>
      <c r="D109" s="572">
        <f>'A. Results-Commodity Projection'!AE190</f>
        <v>0</v>
      </c>
      <c r="E109" s="572">
        <f>'A. Results-Commodity Projection'!AF190</f>
        <v>0</v>
      </c>
      <c r="F109" s="572">
        <f>'A. Results-Commodity Projection'!AG190</f>
        <v>0</v>
      </c>
      <c r="G109" s="572">
        <f>'A. Results-Commodity Projection'!AH190</f>
        <v>0</v>
      </c>
      <c r="H109" s="572">
        <f>'A. Results-Commodity Projection'!AI190</f>
        <v>0</v>
      </c>
      <c r="I109" s="572">
        <f>'A. Results-Commodity Projection'!AJ190</f>
        <v>0</v>
      </c>
      <c r="J109" s="572">
        <f>'A. Results-Commodity Projection'!AK190</f>
        <v>0</v>
      </c>
      <c r="K109" s="573">
        <f t="shared" si="58"/>
        <v>0</v>
      </c>
      <c r="L109" s="624"/>
      <c r="M109" s="151">
        <f>'3.Input- Contraceptive forecast'!$I$11</f>
        <v>0</v>
      </c>
      <c r="N109" s="572">
        <f>'A. Results-Commodity Projection'!AC191</f>
        <v>0</v>
      </c>
      <c r="O109" s="572">
        <f>'A. Results-Commodity Projection'!AD191</f>
        <v>0</v>
      </c>
      <c r="P109" s="572">
        <f>'A. Results-Commodity Projection'!AE191</f>
        <v>0</v>
      </c>
      <c r="Q109" s="572">
        <f>'A. Results-Commodity Projection'!AF191</f>
        <v>0</v>
      </c>
      <c r="R109" s="572">
        <f>'A. Results-Commodity Projection'!AG191</f>
        <v>0</v>
      </c>
      <c r="S109" s="572">
        <f>'A. Results-Commodity Projection'!AH191</f>
        <v>0</v>
      </c>
      <c r="T109" s="572">
        <f>'A. Results-Commodity Projection'!AI191</f>
        <v>0</v>
      </c>
      <c r="U109" s="572">
        <f>'A. Results-Commodity Projection'!AJ191</f>
        <v>0</v>
      </c>
      <c r="V109" s="572">
        <f>'A. Results-Commodity Projection'!AK191</f>
        <v>0</v>
      </c>
      <c r="W109" s="573">
        <f t="shared" si="59"/>
        <v>0</v>
      </c>
      <c r="X109" s="134"/>
      <c r="Y109" s="151">
        <f>'3.Input- Contraceptive forecast'!$I$11</f>
        <v>0</v>
      </c>
      <c r="Z109" s="572">
        <f>'A. Results-Commodity Projection'!AC192</f>
        <v>0</v>
      </c>
      <c r="AA109" s="572">
        <f>'A. Results-Commodity Projection'!AD192</f>
        <v>0</v>
      </c>
      <c r="AB109" s="572">
        <f>'A. Results-Commodity Projection'!AE192</f>
        <v>0</v>
      </c>
      <c r="AC109" s="572">
        <f>'A. Results-Commodity Projection'!AF192</f>
        <v>0</v>
      </c>
      <c r="AD109" s="572">
        <f>'A. Results-Commodity Projection'!AG192</f>
        <v>0</v>
      </c>
      <c r="AE109" s="572">
        <f>'A. Results-Commodity Projection'!AH192</f>
        <v>0</v>
      </c>
      <c r="AF109" s="572">
        <f>'A. Results-Commodity Projection'!AI192</f>
        <v>0</v>
      </c>
      <c r="AG109" s="572">
        <f>'A. Results-Commodity Projection'!AJ192</f>
        <v>0</v>
      </c>
      <c r="AH109" s="572">
        <f>'A. Results-Commodity Projection'!AK192</f>
        <v>0</v>
      </c>
      <c r="AI109" s="573">
        <f t="shared" si="60"/>
        <v>0</v>
      </c>
      <c r="AJ109" s="134"/>
      <c r="AK109" s="151">
        <f>'3.Input- Contraceptive forecast'!$I$11</f>
        <v>0</v>
      </c>
      <c r="AL109" s="572">
        <f>'A. Results-Commodity Projection'!AC193</f>
        <v>0</v>
      </c>
      <c r="AM109" s="572">
        <f>'A. Results-Commodity Projection'!AD193</f>
        <v>0</v>
      </c>
      <c r="AN109" s="572">
        <f>'A. Results-Commodity Projection'!AE193</f>
        <v>0</v>
      </c>
      <c r="AO109" s="572">
        <f>'A. Results-Commodity Projection'!AF193</f>
        <v>0</v>
      </c>
      <c r="AP109" s="572">
        <f>'A. Results-Commodity Projection'!AG193</f>
        <v>0</v>
      </c>
      <c r="AQ109" s="572">
        <f>'A. Results-Commodity Projection'!AH193</f>
        <v>0</v>
      </c>
      <c r="AR109" s="572">
        <f>'A. Results-Commodity Projection'!AI193</f>
        <v>0</v>
      </c>
      <c r="AS109" s="572">
        <f>'A. Results-Commodity Projection'!AJ193</f>
        <v>0</v>
      </c>
      <c r="AT109" s="572">
        <f>'A. Results-Commodity Projection'!AK193</f>
        <v>0</v>
      </c>
      <c r="AU109" s="573">
        <f t="shared" si="61"/>
        <v>0</v>
      </c>
      <c r="AV109" s="134"/>
      <c r="AW109" s="151">
        <f>'3.Input- Contraceptive forecast'!$I$11</f>
        <v>0</v>
      </c>
      <c r="AX109" s="572">
        <f>'A. Results-Commodity Projection'!AC194</f>
        <v>0</v>
      </c>
      <c r="AY109" s="572">
        <f>'A. Results-Commodity Projection'!AD194</f>
        <v>0</v>
      </c>
      <c r="AZ109" s="572">
        <f>'A. Results-Commodity Projection'!AE194</f>
        <v>0</v>
      </c>
      <c r="BA109" s="572">
        <f>'A. Results-Commodity Projection'!AF194</f>
        <v>0</v>
      </c>
      <c r="BB109" s="572">
        <f>'A. Results-Commodity Projection'!AG194</f>
        <v>0</v>
      </c>
      <c r="BC109" s="572">
        <f>'A. Results-Commodity Projection'!AH194</f>
        <v>0</v>
      </c>
      <c r="BD109" s="572">
        <f>'A. Results-Commodity Projection'!AI194</f>
        <v>0</v>
      </c>
      <c r="BE109" s="572">
        <f>'A. Results-Commodity Projection'!AJ194</f>
        <v>0</v>
      </c>
      <c r="BF109" s="572">
        <f>'A. Results-Commodity Projection'!AK194</f>
        <v>0</v>
      </c>
      <c r="BG109" s="573">
        <f t="shared" si="62"/>
        <v>0</v>
      </c>
      <c r="BH109" s="134"/>
    </row>
    <row r="110" spans="1:60" x14ac:dyDescent="0.2">
      <c r="A110" s="151" t="str">
        <f>'3.Input- Contraceptive forecast'!$J$10</f>
        <v>Commerical</v>
      </c>
      <c r="B110" s="572">
        <f>'A. Results-Commodity Projection'!AC214</f>
        <v>0</v>
      </c>
      <c r="C110" s="572">
        <f>'A. Results-Commodity Projection'!AD214</f>
        <v>0</v>
      </c>
      <c r="D110" s="572">
        <f>'A. Results-Commodity Projection'!AE214</f>
        <v>0</v>
      </c>
      <c r="E110" s="572">
        <f>'A. Results-Commodity Projection'!AF214</f>
        <v>0</v>
      </c>
      <c r="F110" s="572">
        <f>'A. Results-Commodity Projection'!AG214</f>
        <v>0</v>
      </c>
      <c r="G110" s="572">
        <f>'A. Results-Commodity Projection'!AH214</f>
        <v>0</v>
      </c>
      <c r="H110" s="572">
        <f>'A. Results-Commodity Projection'!AI214</f>
        <v>0</v>
      </c>
      <c r="I110" s="572">
        <f>'A. Results-Commodity Projection'!AJ214</f>
        <v>0</v>
      </c>
      <c r="J110" s="572">
        <f>'A. Results-Commodity Projection'!AK214</f>
        <v>0</v>
      </c>
      <c r="K110" s="573">
        <f t="shared" si="58"/>
        <v>0</v>
      </c>
      <c r="L110" s="624"/>
      <c r="M110" s="151" t="str">
        <f>'3.Input- Contraceptive forecast'!$J$10</f>
        <v>Commerical</v>
      </c>
      <c r="N110" s="572">
        <f>'A. Results-Commodity Projection'!AC215</f>
        <v>0</v>
      </c>
      <c r="O110" s="572">
        <f>'A. Results-Commodity Projection'!AD215</f>
        <v>0</v>
      </c>
      <c r="P110" s="572">
        <f>'A. Results-Commodity Projection'!AE215</f>
        <v>0</v>
      </c>
      <c r="Q110" s="572">
        <f>'A. Results-Commodity Projection'!AF215</f>
        <v>0</v>
      </c>
      <c r="R110" s="572">
        <f>'A. Results-Commodity Projection'!AG215</f>
        <v>0</v>
      </c>
      <c r="S110" s="572">
        <f>'A. Results-Commodity Projection'!AH215</f>
        <v>0</v>
      </c>
      <c r="T110" s="572">
        <f>'A. Results-Commodity Projection'!AI215</f>
        <v>0</v>
      </c>
      <c r="U110" s="572">
        <f>'A. Results-Commodity Projection'!AJ215</f>
        <v>0</v>
      </c>
      <c r="V110" s="572">
        <f>'A. Results-Commodity Projection'!AK215</f>
        <v>0</v>
      </c>
      <c r="W110" s="573">
        <f t="shared" si="59"/>
        <v>0</v>
      </c>
      <c r="X110" s="134"/>
      <c r="Y110" s="151" t="str">
        <f>'3.Input- Contraceptive forecast'!$J$10</f>
        <v>Commerical</v>
      </c>
      <c r="Z110" s="572">
        <f>'A. Results-Commodity Projection'!AC216</f>
        <v>0</v>
      </c>
      <c r="AA110" s="572">
        <f>'A. Results-Commodity Projection'!AD216</f>
        <v>0</v>
      </c>
      <c r="AB110" s="572">
        <f>'A. Results-Commodity Projection'!AE216</f>
        <v>0</v>
      </c>
      <c r="AC110" s="572">
        <f>'A. Results-Commodity Projection'!AF216</f>
        <v>0</v>
      </c>
      <c r="AD110" s="572">
        <f>'A. Results-Commodity Projection'!AG216</f>
        <v>0</v>
      </c>
      <c r="AE110" s="572">
        <f>'A. Results-Commodity Projection'!AH216</f>
        <v>0</v>
      </c>
      <c r="AF110" s="572">
        <f>'A. Results-Commodity Projection'!AI216</f>
        <v>0</v>
      </c>
      <c r="AG110" s="572">
        <f>'A. Results-Commodity Projection'!AJ216</f>
        <v>0</v>
      </c>
      <c r="AH110" s="572">
        <f>'A. Results-Commodity Projection'!AK216</f>
        <v>0</v>
      </c>
      <c r="AI110" s="573">
        <f t="shared" si="60"/>
        <v>0</v>
      </c>
      <c r="AJ110" s="134"/>
      <c r="AK110" s="151" t="str">
        <f>'3.Input- Contraceptive forecast'!$J$10</f>
        <v>Commerical</v>
      </c>
      <c r="AL110" s="572">
        <f>'A. Results-Commodity Projection'!AC217</f>
        <v>0</v>
      </c>
      <c r="AM110" s="572">
        <f>'A. Results-Commodity Projection'!AD217</f>
        <v>0</v>
      </c>
      <c r="AN110" s="572">
        <f>'A. Results-Commodity Projection'!AE217</f>
        <v>0</v>
      </c>
      <c r="AO110" s="572">
        <f>'A. Results-Commodity Projection'!AF217</f>
        <v>0</v>
      </c>
      <c r="AP110" s="572">
        <f>'A. Results-Commodity Projection'!AG217</f>
        <v>0</v>
      </c>
      <c r="AQ110" s="572">
        <f>'A. Results-Commodity Projection'!AH217</f>
        <v>0</v>
      </c>
      <c r="AR110" s="572">
        <f>'A. Results-Commodity Projection'!AI217</f>
        <v>0</v>
      </c>
      <c r="AS110" s="572">
        <f>'A. Results-Commodity Projection'!AJ217</f>
        <v>0</v>
      </c>
      <c r="AT110" s="572">
        <f>'A. Results-Commodity Projection'!AK217</f>
        <v>0</v>
      </c>
      <c r="AU110" s="573">
        <f t="shared" si="61"/>
        <v>0</v>
      </c>
      <c r="AV110" s="134"/>
      <c r="AW110" s="151" t="str">
        <f>'3.Input- Contraceptive forecast'!$J$10</f>
        <v>Commerical</v>
      </c>
      <c r="AX110" s="572">
        <f>'A. Results-Commodity Projection'!AC218</f>
        <v>0</v>
      </c>
      <c r="AY110" s="572">
        <f>'A. Results-Commodity Projection'!AD218</f>
        <v>0</v>
      </c>
      <c r="AZ110" s="572">
        <f>'A. Results-Commodity Projection'!AE218</f>
        <v>0</v>
      </c>
      <c r="BA110" s="572">
        <f>'A. Results-Commodity Projection'!AF218</f>
        <v>0</v>
      </c>
      <c r="BB110" s="572">
        <f>'A. Results-Commodity Projection'!AG218</f>
        <v>0</v>
      </c>
      <c r="BC110" s="572">
        <f>'A. Results-Commodity Projection'!AH218</f>
        <v>0</v>
      </c>
      <c r="BD110" s="572">
        <f>'A. Results-Commodity Projection'!AI218</f>
        <v>0</v>
      </c>
      <c r="BE110" s="572">
        <f>'A. Results-Commodity Projection'!AJ218</f>
        <v>0</v>
      </c>
      <c r="BF110" s="572">
        <f>'A. Results-Commodity Projection'!AK218</f>
        <v>0</v>
      </c>
      <c r="BG110" s="573">
        <f t="shared" si="62"/>
        <v>0</v>
      </c>
      <c r="BH110" s="134"/>
    </row>
    <row r="111" spans="1:60" x14ac:dyDescent="0.2">
      <c r="A111" s="153" t="s">
        <v>24</v>
      </c>
      <c r="B111" s="141">
        <f t="shared" ref="B111:J111" si="63">SUM(B103,B106:B110)</f>
        <v>0</v>
      </c>
      <c r="C111" s="141">
        <f t="shared" si="63"/>
        <v>0</v>
      </c>
      <c r="D111" s="141">
        <f t="shared" si="63"/>
        <v>0</v>
      </c>
      <c r="E111" s="141">
        <f t="shared" si="63"/>
        <v>0</v>
      </c>
      <c r="F111" s="141">
        <f t="shared" si="63"/>
        <v>0</v>
      </c>
      <c r="G111" s="141">
        <f t="shared" si="63"/>
        <v>0</v>
      </c>
      <c r="H111" s="141">
        <f t="shared" si="63"/>
        <v>0</v>
      </c>
      <c r="I111" s="141">
        <f t="shared" si="63"/>
        <v>0</v>
      </c>
      <c r="J111" s="141">
        <f t="shared" si="63"/>
        <v>0</v>
      </c>
      <c r="K111" s="573">
        <f t="shared" si="58"/>
        <v>0</v>
      </c>
      <c r="L111" s="624"/>
      <c r="M111" s="153" t="s">
        <v>24</v>
      </c>
      <c r="N111" s="141">
        <f>SUM(N104,N106:N110)</f>
        <v>0</v>
      </c>
      <c r="O111" s="141">
        <f t="shared" ref="O111:V111" si="64">SUM(O103,O106:O110)</f>
        <v>0</v>
      </c>
      <c r="P111" s="141">
        <f t="shared" si="64"/>
        <v>0</v>
      </c>
      <c r="Q111" s="141">
        <f t="shared" si="64"/>
        <v>0</v>
      </c>
      <c r="R111" s="141">
        <f t="shared" si="64"/>
        <v>0</v>
      </c>
      <c r="S111" s="141">
        <f t="shared" si="64"/>
        <v>0</v>
      </c>
      <c r="T111" s="141">
        <f t="shared" si="64"/>
        <v>0</v>
      </c>
      <c r="U111" s="141">
        <f t="shared" si="64"/>
        <v>0</v>
      </c>
      <c r="V111" s="141">
        <f t="shared" si="64"/>
        <v>0</v>
      </c>
      <c r="W111" s="573">
        <f t="shared" si="59"/>
        <v>0</v>
      </c>
      <c r="X111" s="134"/>
      <c r="Y111" s="153" t="s">
        <v>24</v>
      </c>
      <c r="Z111" s="141">
        <f>SUM(Z104,Z106:Z110)</f>
        <v>0</v>
      </c>
      <c r="AA111" s="141">
        <f t="shared" ref="AA111:AH111" si="65">SUM(AA103,AA106:AA110)</f>
        <v>0</v>
      </c>
      <c r="AB111" s="141">
        <f t="shared" si="65"/>
        <v>0</v>
      </c>
      <c r="AC111" s="141">
        <f t="shared" si="65"/>
        <v>0</v>
      </c>
      <c r="AD111" s="141">
        <f t="shared" si="65"/>
        <v>0</v>
      </c>
      <c r="AE111" s="141">
        <f t="shared" si="65"/>
        <v>0</v>
      </c>
      <c r="AF111" s="141">
        <f t="shared" si="65"/>
        <v>0</v>
      </c>
      <c r="AG111" s="141">
        <f t="shared" si="65"/>
        <v>0</v>
      </c>
      <c r="AH111" s="141">
        <f t="shared" si="65"/>
        <v>0</v>
      </c>
      <c r="AI111" s="573">
        <f t="shared" si="60"/>
        <v>0</v>
      </c>
      <c r="AJ111" s="134"/>
      <c r="AK111" s="153" t="s">
        <v>24</v>
      </c>
      <c r="AL111" s="141">
        <f>SUM(AL104,AL106:AL110)</f>
        <v>0</v>
      </c>
      <c r="AM111" s="141">
        <f t="shared" ref="AM111:AT111" si="66">SUM(AM103,AM106:AM110)</f>
        <v>0</v>
      </c>
      <c r="AN111" s="141">
        <f t="shared" si="66"/>
        <v>0</v>
      </c>
      <c r="AO111" s="141">
        <f t="shared" si="66"/>
        <v>0</v>
      </c>
      <c r="AP111" s="141">
        <f t="shared" si="66"/>
        <v>0</v>
      </c>
      <c r="AQ111" s="141">
        <f t="shared" si="66"/>
        <v>0</v>
      </c>
      <c r="AR111" s="141">
        <f t="shared" si="66"/>
        <v>0</v>
      </c>
      <c r="AS111" s="141">
        <f t="shared" si="66"/>
        <v>0</v>
      </c>
      <c r="AT111" s="141">
        <f t="shared" si="66"/>
        <v>0</v>
      </c>
      <c r="AU111" s="573">
        <f t="shared" si="61"/>
        <v>0</v>
      </c>
      <c r="AV111" s="134"/>
      <c r="AW111" s="153" t="s">
        <v>24</v>
      </c>
      <c r="AX111" s="141">
        <f>SUM(AX104,AX106:AX110)</f>
        <v>0</v>
      </c>
      <c r="AY111" s="141">
        <f t="shared" ref="AY111:BF111" si="67">SUM(AY103,AY106:AY110)</f>
        <v>0</v>
      </c>
      <c r="AZ111" s="141">
        <f t="shared" si="67"/>
        <v>0</v>
      </c>
      <c r="BA111" s="141">
        <f t="shared" si="67"/>
        <v>0</v>
      </c>
      <c r="BB111" s="141">
        <f t="shared" si="67"/>
        <v>0</v>
      </c>
      <c r="BC111" s="141">
        <f t="shared" si="67"/>
        <v>0</v>
      </c>
      <c r="BD111" s="141">
        <f t="shared" si="67"/>
        <v>0</v>
      </c>
      <c r="BE111" s="141">
        <f t="shared" si="67"/>
        <v>0</v>
      </c>
      <c r="BF111" s="141">
        <f t="shared" si="67"/>
        <v>0</v>
      </c>
      <c r="BG111" s="573">
        <f t="shared" si="62"/>
        <v>0</v>
      </c>
      <c r="BH111" s="134"/>
    </row>
    <row r="112" spans="1:60"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s="5" customFormat="1" x14ac:dyDescent="0.2">
      <c r="A113" s="90">
        <f>$C$10</f>
        <v>0</v>
      </c>
      <c r="B113" s="90" t="s">
        <v>13</v>
      </c>
      <c r="C113" s="90"/>
      <c r="D113" s="90"/>
      <c r="E113" s="90"/>
      <c r="F113" s="90"/>
      <c r="G113" s="90"/>
      <c r="H113" s="90"/>
      <c r="I113" s="90"/>
      <c r="J113" s="90"/>
      <c r="K113" s="90"/>
      <c r="L113" s="90"/>
      <c r="M113" s="90">
        <f>$D$10</f>
        <v>1</v>
      </c>
      <c r="N113" s="90" t="s">
        <v>13</v>
      </c>
      <c r="O113" s="90"/>
      <c r="P113" s="90"/>
      <c r="Q113" s="90"/>
      <c r="R113" s="90"/>
      <c r="S113" s="90"/>
      <c r="T113" s="90"/>
      <c r="U113" s="90"/>
      <c r="V113" s="90"/>
      <c r="W113" s="90"/>
      <c r="X113" s="90"/>
      <c r="Y113" s="90">
        <f>$E$10</f>
        <v>2</v>
      </c>
      <c r="Z113" s="90" t="s">
        <v>13</v>
      </c>
      <c r="AA113" s="90"/>
      <c r="AB113" s="90"/>
      <c r="AC113" s="90"/>
      <c r="AD113" s="90"/>
      <c r="AE113" s="90"/>
      <c r="AF113" s="90"/>
      <c r="AG113" s="90"/>
      <c r="AH113" s="90"/>
      <c r="AI113" s="90"/>
      <c r="AJ113" s="90"/>
      <c r="AK113" s="90">
        <f>$F$10</f>
        <v>3</v>
      </c>
      <c r="AL113" s="90" t="s">
        <v>13</v>
      </c>
      <c r="AM113" s="90"/>
      <c r="AN113" s="90"/>
      <c r="AO113" s="90"/>
      <c r="AP113" s="90"/>
      <c r="AQ113" s="90"/>
      <c r="AR113" s="90"/>
      <c r="AS113" s="90"/>
      <c r="AT113" s="90"/>
      <c r="AU113" s="90"/>
      <c r="AV113" s="90"/>
      <c r="AW113" s="90">
        <f>$G$10</f>
        <v>4</v>
      </c>
      <c r="AX113" s="90" t="s">
        <v>13</v>
      </c>
      <c r="AY113" s="90"/>
      <c r="AZ113" s="90"/>
      <c r="BA113" s="90"/>
      <c r="BB113" s="90"/>
      <c r="BC113" s="90"/>
      <c r="BD113" s="90"/>
      <c r="BE113" s="90"/>
      <c r="BF113" s="90"/>
      <c r="BG113" s="90"/>
      <c r="BH113" s="90"/>
    </row>
    <row r="114" spans="1:60" ht="33.75" x14ac:dyDescent="0.2">
      <c r="A114" s="134"/>
      <c r="B114" s="62" t="str">
        <f>'2.Input-Scenarios &amp; Projections'!$D$12</f>
        <v>Pills</v>
      </c>
      <c r="C114" s="17" t="str">
        <f>'2.Input-Scenarios &amp; Projections'!$E$12</f>
        <v>Injectables</v>
      </c>
      <c r="D114" s="17" t="str">
        <f>'2.Input-Scenarios &amp; Projections'!$F$12</f>
        <v>Condoms (male)</v>
      </c>
      <c r="E114" s="17" t="str">
        <f>'2.Input-Scenarios &amp; Projections'!$G$12</f>
        <v>Condoms (female)</v>
      </c>
      <c r="F114" s="17" t="str">
        <f>'2.Input-Scenarios &amp; Projections'!$H$12</f>
        <v>Implants</v>
      </c>
      <c r="G114" s="17" t="str">
        <f>'2.Input-Scenarios &amp; Projections'!$I$12</f>
        <v>IUD</v>
      </c>
      <c r="H114" s="85" t="str">
        <f>'2.Input-Scenarios &amp; Projections'!$J$12</f>
        <v>Emergency Contraceptives</v>
      </c>
      <c r="I114" s="117">
        <f>'2.Input-Scenarios &amp; Projections'!$K$12</f>
        <v>0</v>
      </c>
      <c r="J114" s="17">
        <f>'2.Input-Scenarios &amp; Projections'!$L$12</f>
        <v>0</v>
      </c>
      <c r="K114" s="117" t="s">
        <v>24</v>
      </c>
      <c r="L114" s="277"/>
      <c r="M114" s="134"/>
      <c r="N114" s="62" t="str">
        <f>'2.Input-Scenarios &amp; Projections'!$D$12</f>
        <v>Pills</v>
      </c>
      <c r="O114" s="17" t="str">
        <f>'2.Input-Scenarios &amp; Projections'!$E$12</f>
        <v>Injectables</v>
      </c>
      <c r="P114" s="17" t="str">
        <f>'2.Input-Scenarios &amp; Projections'!$F$12</f>
        <v>Condoms (male)</v>
      </c>
      <c r="Q114" s="17" t="str">
        <f>'2.Input-Scenarios &amp; Projections'!$G$12</f>
        <v>Condoms (female)</v>
      </c>
      <c r="R114" s="17" t="str">
        <f>'2.Input-Scenarios &amp; Projections'!$H$12</f>
        <v>Implants</v>
      </c>
      <c r="S114" s="17" t="str">
        <f>'2.Input-Scenarios &amp; Projections'!$I$12</f>
        <v>IUD</v>
      </c>
      <c r="T114" s="85" t="str">
        <f>'2.Input-Scenarios &amp; Projections'!$J$12</f>
        <v>Emergency Contraceptives</v>
      </c>
      <c r="U114" s="117">
        <f>'2.Input-Scenarios &amp; Projections'!$K$12</f>
        <v>0</v>
      </c>
      <c r="V114" s="17">
        <f>'2.Input-Scenarios &amp; Projections'!$L$12</f>
        <v>0</v>
      </c>
      <c r="W114" s="117" t="s">
        <v>24</v>
      </c>
      <c r="X114" s="134"/>
      <c r="Y114" s="134"/>
      <c r="Z114" s="62" t="str">
        <f>'2.Input-Scenarios &amp; Projections'!$D$12</f>
        <v>Pills</v>
      </c>
      <c r="AA114" s="17" t="str">
        <f>'2.Input-Scenarios &amp; Projections'!$E$12</f>
        <v>Injectables</v>
      </c>
      <c r="AB114" s="17" t="str">
        <f>'2.Input-Scenarios &amp; Projections'!$F$12</f>
        <v>Condoms (male)</v>
      </c>
      <c r="AC114" s="17" t="str">
        <f>'2.Input-Scenarios &amp; Projections'!$G$12</f>
        <v>Condoms (female)</v>
      </c>
      <c r="AD114" s="17" t="str">
        <f>'2.Input-Scenarios &amp; Projections'!$H$12</f>
        <v>Implants</v>
      </c>
      <c r="AE114" s="17" t="str">
        <f>'2.Input-Scenarios &amp; Projections'!$I$12</f>
        <v>IUD</v>
      </c>
      <c r="AF114" s="85" t="str">
        <f>'2.Input-Scenarios &amp; Projections'!$J$12</f>
        <v>Emergency Contraceptives</v>
      </c>
      <c r="AG114" s="117">
        <f>'2.Input-Scenarios &amp; Projections'!$K$12</f>
        <v>0</v>
      </c>
      <c r="AH114" s="17">
        <f>'2.Input-Scenarios &amp; Projections'!$L$12</f>
        <v>0</v>
      </c>
      <c r="AI114" s="117" t="s">
        <v>24</v>
      </c>
      <c r="AJ114" s="134"/>
      <c r="AK114" s="134"/>
      <c r="AL114" s="62" t="str">
        <f>'2.Input-Scenarios &amp; Projections'!$D$12</f>
        <v>Pills</v>
      </c>
      <c r="AM114" s="17" t="str">
        <f>'2.Input-Scenarios &amp; Projections'!$E$12</f>
        <v>Injectables</v>
      </c>
      <c r="AN114" s="17" t="str">
        <f>'2.Input-Scenarios &amp; Projections'!$F$12</f>
        <v>Condoms (male)</v>
      </c>
      <c r="AO114" s="17" t="str">
        <f>'2.Input-Scenarios &amp; Projections'!$G$12</f>
        <v>Condoms (female)</v>
      </c>
      <c r="AP114" s="17" t="str">
        <f>'2.Input-Scenarios &amp; Projections'!$H$12</f>
        <v>Implants</v>
      </c>
      <c r="AQ114" s="17" t="str">
        <f>'2.Input-Scenarios &amp; Projections'!$I$12</f>
        <v>IUD</v>
      </c>
      <c r="AR114" s="85" t="str">
        <f>'2.Input-Scenarios &amp; Projections'!$J$12</f>
        <v>Emergency Contraceptives</v>
      </c>
      <c r="AS114" s="117">
        <f>'2.Input-Scenarios &amp; Projections'!$K$12</f>
        <v>0</v>
      </c>
      <c r="AT114" s="17">
        <f>'2.Input-Scenarios &amp; Projections'!$L$12</f>
        <v>0</v>
      </c>
      <c r="AU114" s="117" t="s">
        <v>24</v>
      </c>
      <c r="AV114" s="134"/>
      <c r="AW114" s="134"/>
      <c r="AX114" s="62" t="str">
        <f>'2.Input-Scenarios &amp; Projections'!$D$12</f>
        <v>Pills</v>
      </c>
      <c r="AY114" s="17" t="str">
        <f>'2.Input-Scenarios &amp; Projections'!$E$12</f>
        <v>Injectables</v>
      </c>
      <c r="AZ114" s="17" t="str">
        <f>'2.Input-Scenarios &amp; Projections'!$F$12</f>
        <v>Condoms (male)</v>
      </c>
      <c r="BA114" s="17" t="str">
        <f>'2.Input-Scenarios &amp; Projections'!$G$12</f>
        <v>Condoms (female)</v>
      </c>
      <c r="BB114" s="17" t="str">
        <f>'2.Input-Scenarios &amp; Projections'!$H$12</f>
        <v>Implants</v>
      </c>
      <c r="BC114" s="17" t="str">
        <f>'2.Input-Scenarios &amp; Projections'!$I$12</f>
        <v>IUD</v>
      </c>
      <c r="BD114" s="85" t="str">
        <f>'2.Input-Scenarios &amp; Projections'!$J$12</f>
        <v>Emergency Contraceptives</v>
      </c>
      <c r="BE114" s="117">
        <f>'2.Input-Scenarios &amp; Projections'!$K$12</f>
        <v>0</v>
      </c>
      <c r="BF114" s="17">
        <f>'2.Input-Scenarios &amp; Projections'!$L$12</f>
        <v>0</v>
      </c>
      <c r="BG114" s="117" t="s">
        <v>24</v>
      </c>
      <c r="BH114" s="134"/>
    </row>
    <row r="115" spans="1:60" x14ac:dyDescent="0.2">
      <c r="A115" s="155" t="str">
        <f>'3.Input- Contraceptive forecast'!$E$25</f>
        <v>Total Public Sector</v>
      </c>
      <c r="B115" s="573">
        <f>SUM(B116:B117)</f>
        <v>0</v>
      </c>
      <c r="C115" s="573">
        <f t="shared" ref="C115:J115" si="68">SUM(C116:C117)</f>
        <v>0</v>
      </c>
      <c r="D115" s="573">
        <f t="shared" si="68"/>
        <v>0</v>
      </c>
      <c r="E115" s="573">
        <f t="shared" si="68"/>
        <v>0</v>
      </c>
      <c r="F115" s="573">
        <f t="shared" si="68"/>
        <v>0</v>
      </c>
      <c r="G115" s="573">
        <f t="shared" si="68"/>
        <v>0</v>
      </c>
      <c r="H115" s="573">
        <f t="shared" si="68"/>
        <v>0</v>
      </c>
      <c r="I115" s="573">
        <f t="shared" si="68"/>
        <v>0</v>
      </c>
      <c r="J115" s="573">
        <f t="shared" si="68"/>
        <v>0</v>
      </c>
      <c r="K115" s="573">
        <f>SUM(B115:J115)</f>
        <v>0</v>
      </c>
      <c r="L115" s="624"/>
      <c r="M115" s="155" t="str">
        <f>'3.Input- Contraceptive forecast'!$E$25</f>
        <v>Total Public Sector</v>
      </c>
      <c r="N115" s="625">
        <f t="shared" ref="N115:V115" si="69">SUM(N116:N117)</f>
        <v>0</v>
      </c>
      <c r="O115" s="625">
        <f t="shared" si="69"/>
        <v>0</v>
      </c>
      <c r="P115" s="625">
        <f t="shared" si="69"/>
        <v>0</v>
      </c>
      <c r="Q115" s="625">
        <f t="shared" si="69"/>
        <v>0</v>
      </c>
      <c r="R115" s="625">
        <f t="shared" si="69"/>
        <v>0</v>
      </c>
      <c r="S115" s="625">
        <f t="shared" si="69"/>
        <v>0</v>
      </c>
      <c r="T115" s="625">
        <f t="shared" si="69"/>
        <v>0</v>
      </c>
      <c r="U115" s="625">
        <f t="shared" si="69"/>
        <v>0</v>
      </c>
      <c r="V115" s="625">
        <f t="shared" si="69"/>
        <v>0</v>
      </c>
      <c r="W115" s="573">
        <f>SUM(N115:V115)</f>
        <v>0</v>
      </c>
      <c r="X115" s="134"/>
      <c r="Y115" s="155" t="str">
        <f>'3.Input- Contraceptive forecast'!$E$25</f>
        <v>Total Public Sector</v>
      </c>
      <c r="Z115" s="625">
        <f t="shared" ref="Z115:AH115" si="70">SUM(Z116:Z117)</f>
        <v>0</v>
      </c>
      <c r="AA115" s="625">
        <f t="shared" si="70"/>
        <v>0</v>
      </c>
      <c r="AB115" s="625">
        <f t="shared" si="70"/>
        <v>0</v>
      </c>
      <c r="AC115" s="625">
        <f t="shared" si="70"/>
        <v>0</v>
      </c>
      <c r="AD115" s="625">
        <f t="shared" si="70"/>
        <v>0</v>
      </c>
      <c r="AE115" s="625">
        <f t="shared" si="70"/>
        <v>0</v>
      </c>
      <c r="AF115" s="625">
        <f t="shared" si="70"/>
        <v>0</v>
      </c>
      <c r="AG115" s="625">
        <f t="shared" si="70"/>
        <v>0</v>
      </c>
      <c r="AH115" s="625">
        <f t="shared" si="70"/>
        <v>0</v>
      </c>
      <c r="AI115" s="573">
        <f>SUM(Z115:AH115)</f>
        <v>0</v>
      </c>
      <c r="AJ115" s="134"/>
      <c r="AK115" s="155" t="str">
        <f>'3.Input- Contraceptive forecast'!$E$25</f>
        <v>Total Public Sector</v>
      </c>
      <c r="AL115" s="625">
        <f t="shared" ref="AL115:AT115" si="71">SUM(AL116:AL117)</f>
        <v>0</v>
      </c>
      <c r="AM115" s="625">
        <f t="shared" si="71"/>
        <v>0</v>
      </c>
      <c r="AN115" s="625">
        <f t="shared" si="71"/>
        <v>0</v>
      </c>
      <c r="AO115" s="625">
        <f t="shared" si="71"/>
        <v>0</v>
      </c>
      <c r="AP115" s="625">
        <f t="shared" si="71"/>
        <v>0</v>
      </c>
      <c r="AQ115" s="625">
        <f t="shared" si="71"/>
        <v>0</v>
      </c>
      <c r="AR115" s="625">
        <f t="shared" si="71"/>
        <v>0</v>
      </c>
      <c r="AS115" s="625">
        <f t="shared" si="71"/>
        <v>0</v>
      </c>
      <c r="AT115" s="625">
        <f t="shared" si="71"/>
        <v>0</v>
      </c>
      <c r="AU115" s="573">
        <f>SUM(AL115:AT115)</f>
        <v>0</v>
      </c>
      <c r="AV115" s="134"/>
      <c r="AW115" s="155" t="str">
        <f>'3.Input- Contraceptive forecast'!$E$25</f>
        <v>Total Public Sector</v>
      </c>
      <c r="AX115" s="625">
        <f t="shared" ref="AX115:BF115" si="72">SUM(AX116:AX117)</f>
        <v>0</v>
      </c>
      <c r="AY115" s="625">
        <f t="shared" si="72"/>
        <v>0</v>
      </c>
      <c r="AZ115" s="625">
        <f t="shared" si="72"/>
        <v>0</v>
      </c>
      <c r="BA115" s="625">
        <f t="shared" si="72"/>
        <v>0</v>
      </c>
      <c r="BB115" s="625">
        <f t="shared" si="72"/>
        <v>0</v>
      </c>
      <c r="BC115" s="625">
        <f t="shared" si="72"/>
        <v>0</v>
      </c>
      <c r="BD115" s="625">
        <f t="shared" si="72"/>
        <v>0</v>
      </c>
      <c r="BE115" s="625">
        <f t="shared" si="72"/>
        <v>0</v>
      </c>
      <c r="BF115" s="625">
        <f t="shared" si="72"/>
        <v>0</v>
      </c>
      <c r="BG115" s="573">
        <f>SUM(AX115:BF115)</f>
        <v>0</v>
      </c>
      <c r="BH115" s="134"/>
    </row>
    <row r="116" spans="1:60" x14ac:dyDescent="0.2">
      <c r="A116" s="116" t="str">
        <f>'3.Input- Contraceptive forecast'!$C$11</f>
        <v>MOH</v>
      </c>
      <c r="B116" s="572">
        <f>'A. Results-Commodity Projection'!C198</f>
        <v>0</v>
      </c>
      <c r="C116" s="572">
        <f>'A. Results-Commodity Projection'!D198</f>
        <v>0</v>
      </c>
      <c r="D116" s="572">
        <f>'A. Results-Commodity Projection'!E198</f>
        <v>0</v>
      </c>
      <c r="E116" s="572">
        <f>'A. Results-Commodity Projection'!F198</f>
        <v>0</v>
      </c>
      <c r="F116" s="572">
        <f>'A. Results-Commodity Projection'!G198</f>
        <v>0</v>
      </c>
      <c r="G116" s="572">
        <f>'A. Results-Commodity Projection'!H198</f>
        <v>0</v>
      </c>
      <c r="H116" s="572">
        <f>'A. Results-Commodity Projection'!I198</f>
        <v>0</v>
      </c>
      <c r="I116" s="572">
        <f>'A. Results-Commodity Projection'!J198</f>
        <v>0</v>
      </c>
      <c r="J116" s="572">
        <f>'A. Results-Commodity Projection'!K198</f>
        <v>0</v>
      </c>
      <c r="K116" s="573">
        <f t="shared" ref="K116:K123" si="73">SUM(B116:J116)</f>
        <v>0</v>
      </c>
      <c r="L116" s="624"/>
      <c r="M116" s="116" t="str">
        <f>'3.Input- Contraceptive forecast'!$C$11</f>
        <v>MOH</v>
      </c>
      <c r="N116" s="573">
        <f>'A. Results-Commodity Projection'!C199</f>
        <v>0</v>
      </c>
      <c r="O116" s="573">
        <f>'A. Results-Commodity Projection'!D199</f>
        <v>0</v>
      </c>
      <c r="P116" s="573">
        <f>'A. Results-Commodity Projection'!E199</f>
        <v>0</v>
      </c>
      <c r="Q116" s="573">
        <f>'A. Results-Commodity Projection'!F199</f>
        <v>0</v>
      </c>
      <c r="R116" s="573">
        <f>'A. Results-Commodity Projection'!G199</f>
        <v>0</v>
      </c>
      <c r="S116" s="573">
        <f>'A. Results-Commodity Projection'!H199</f>
        <v>0</v>
      </c>
      <c r="T116" s="573">
        <f>'A. Results-Commodity Projection'!I199</f>
        <v>0</v>
      </c>
      <c r="U116" s="573">
        <f>'A. Results-Commodity Projection'!J199</f>
        <v>0</v>
      </c>
      <c r="V116" s="573">
        <f>'A. Results-Commodity Projection'!K199</f>
        <v>0</v>
      </c>
      <c r="W116" s="573">
        <f>SUM(N116:V116)</f>
        <v>0</v>
      </c>
      <c r="X116" s="134"/>
      <c r="Y116" s="116" t="str">
        <f>'3.Input- Contraceptive forecast'!$C$11</f>
        <v>MOH</v>
      </c>
      <c r="Z116" s="573">
        <f>'A. Results-Commodity Projection'!C200</f>
        <v>0</v>
      </c>
      <c r="AA116" s="573">
        <f>'A. Results-Commodity Projection'!D200</f>
        <v>0</v>
      </c>
      <c r="AB116" s="573">
        <f>'A. Results-Commodity Projection'!E200</f>
        <v>0</v>
      </c>
      <c r="AC116" s="573">
        <f>'A. Results-Commodity Projection'!F200</f>
        <v>0</v>
      </c>
      <c r="AD116" s="573">
        <f>'A. Results-Commodity Projection'!G200</f>
        <v>0</v>
      </c>
      <c r="AE116" s="573">
        <f>'A. Results-Commodity Projection'!H200</f>
        <v>0</v>
      </c>
      <c r="AF116" s="573">
        <f>'A. Results-Commodity Projection'!I200</f>
        <v>0</v>
      </c>
      <c r="AG116" s="573">
        <f>'A. Results-Commodity Projection'!J200</f>
        <v>0</v>
      </c>
      <c r="AH116" s="573">
        <f>'A. Results-Commodity Projection'!K200</f>
        <v>0</v>
      </c>
      <c r="AI116" s="573">
        <f>SUM(Z116:AH116)</f>
        <v>0</v>
      </c>
      <c r="AJ116" s="134"/>
      <c r="AK116" s="116" t="str">
        <f>'3.Input- Contraceptive forecast'!$C$11</f>
        <v>MOH</v>
      </c>
      <c r="AL116" s="573">
        <f>'A. Results-Commodity Projection'!C201</f>
        <v>0</v>
      </c>
      <c r="AM116" s="573">
        <f>'A. Results-Commodity Projection'!D201</f>
        <v>0</v>
      </c>
      <c r="AN116" s="573">
        <f>'A. Results-Commodity Projection'!E201</f>
        <v>0</v>
      </c>
      <c r="AO116" s="573">
        <f>'A. Results-Commodity Projection'!F201</f>
        <v>0</v>
      </c>
      <c r="AP116" s="573">
        <f>'A. Results-Commodity Projection'!G201</f>
        <v>0</v>
      </c>
      <c r="AQ116" s="573">
        <f>'A. Results-Commodity Projection'!H201</f>
        <v>0</v>
      </c>
      <c r="AR116" s="573">
        <f>'A. Results-Commodity Projection'!I201</f>
        <v>0</v>
      </c>
      <c r="AS116" s="573">
        <f>'A. Results-Commodity Projection'!J201</f>
        <v>0</v>
      </c>
      <c r="AT116" s="573">
        <f>'A. Results-Commodity Projection'!K201</f>
        <v>0</v>
      </c>
      <c r="AU116" s="573">
        <f>SUM(AL116:AT116)</f>
        <v>0</v>
      </c>
      <c r="AV116" s="134"/>
      <c r="AW116" s="116" t="str">
        <f>'3.Input- Contraceptive forecast'!$C$11</f>
        <v>MOH</v>
      </c>
      <c r="AX116" s="573">
        <f>'A. Results-Commodity Projection'!C206</f>
        <v>0</v>
      </c>
      <c r="AY116" s="573">
        <f>'A. Results-Commodity Projection'!D206</f>
        <v>0</v>
      </c>
      <c r="AZ116" s="573">
        <f>'A. Results-Commodity Projection'!E206</f>
        <v>0</v>
      </c>
      <c r="BA116" s="573">
        <f>'A. Results-Commodity Projection'!F206</f>
        <v>0</v>
      </c>
      <c r="BB116" s="573">
        <f>'A. Results-Commodity Projection'!G206</f>
        <v>0</v>
      </c>
      <c r="BC116" s="573">
        <f>'A. Results-Commodity Projection'!H206</f>
        <v>0</v>
      </c>
      <c r="BD116" s="573">
        <f>'A. Results-Commodity Projection'!I206</f>
        <v>0</v>
      </c>
      <c r="BE116" s="573">
        <f>'A. Results-Commodity Projection'!J206</f>
        <v>0</v>
      </c>
      <c r="BF116" s="573">
        <f>'A. Results-Commodity Projection'!K206</f>
        <v>0</v>
      </c>
      <c r="BG116" s="573">
        <f>SUM(AX116:BF116)</f>
        <v>0</v>
      </c>
      <c r="BH116" s="134"/>
    </row>
    <row r="117" spans="1:60" x14ac:dyDescent="0.2">
      <c r="A117" s="116">
        <f>'3.Input- Contraceptive forecast'!$D$11</f>
        <v>0</v>
      </c>
      <c r="B117" s="572">
        <f>'A. Results-Commodity Projection'!C222</f>
        <v>0</v>
      </c>
      <c r="C117" s="572">
        <f>'A. Results-Commodity Projection'!D222</f>
        <v>0</v>
      </c>
      <c r="D117" s="572">
        <f>'A. Results-Commodity Projection'!E222</f>
        <v>0</v>
      </c>
      <c r="E117" s="572">
        <f>'A. Results-Commodity Projection'!F222</f>
        <v>0</v>
      </c>
      <c r="F117" s="572">
        <f>'A. Results-Commodity Projection'!G222</f>
        <v>0</v>
      </c>
      <c r="G117" s="572">
        <f>'A. Results-Commodity Projection'!H222</f>
        <v>0</v>
      </c>
      <c r="H117" s="572">
        <f>'A. Results-Commodity Projection'!I222</f>
        <v>0</v>
      </c>
      <c r="I117" s="572">
        <f>'A. Results-Commodity Projection'!J222</f>
        <v>0</v>
      </c>
      <c r="J117" s="572">
        <f>'A. Results-Commodity Projection'!K222</f>
        <v>0</v>
      </c>
      <c r="K117" s="573">
        <f t="shared" si="73"/>
        <v>0</v>
      </c>
      <c r="L117" s="624"/>
      <c r="M117" s="116">
        <f>'3.Input- Contraceptive forecast'!$D$11</f>
        <v>0</v>
      </c>
      <c r="N117" s="572">
        <f>'A. Results-Commodity Projection'!C223</f>
        <v>0</v>
      </c>
      <c r="O117" s="572">
        <f>'A. Results-Commodity Projection'!D223</f>
        <v>0</v>
      </c>
      <c r="P117" s="572">
        <f>'A. Results-Commodity Projection'!E223</f>
        <v>0</v>
      </c>
      <c r="Q117" s="572">
        <f>'A. Results-Commodity Projection'!F223</f>
        <v>0</v>
      </c>
      <c r="R117" s="572">
        <f>'A. Results-Commodity Projection'!G223</f>
        <v>0</v>
      </c>
      <c r="S117" s="572">
        <f>'A. Results-Commodity Projection'!H223</f>
        <v>0</v>
      </c>
      <c r="T117" s="572">
        <f>'A. Results-Commodity Projection'!I223</f>
        <v>0</v>
      </c>
      <c r="U117" s="572">
        <f>'A. Results-Commodity Projection'!J223</f>
        <v>0</v>
      </c>
      <c r="V117" s="572">
        <f>'A. Results-Commodity Projection'!K223</f>
        <v>0</v>
      </c>
      <c r="W117" s="573">
        <f>SUM(N117:V117)</f>
        <v>0</v>
      </c>
      <c r="X117" s="134"/>
      <c r="Y117" s="116">
        <f>'3.Input- Contraceptive forecast'!$D$11</f>
        <v>0</v>
      </c>
      <c r="Z117" s="572">
        <f>'A. Results-Commodity Projection'!C224</f>
        <v>0</v>
      </c>
      <c r="AA117" s="572">
        <f>'A. Results-Commodity Projection'!D224</f>
        <v>0</v>
      </c>
      <c r="AB117" s="572">
        <f>'A. Results-Commodity Projection'!E224</f>
        <v>0</v>
      </c>
      <c r="AC117" s="572">
        <f>'A. Results-Commodity Projection'!F224</f>
        <v>0</v>
      </c>
      <c r="AD117" s="572">
        <f>'A. Results-Commodity Projection'!G224</f>
        <v>0</v>
      </c>
      <c r="AE117" s="572">
        <f>'A. Results-Commodity Projection'!H224</f>
        <v>0</v>
      </c>
      <c r="AF117" s="572">
        <f>'A. Results-Commodity Projection'!I224</f>
        <v>0</v>
      </c>
      <c r="AG117" s="572">
        <f>'A. Results-Commodity Projection'!J224</f>
        <v>0</v>
      </c>
      <c r="AH117" s="572">
        <f>'A. Results-Commodity Projection'!K224</f>
        <v>0</v>
      </c>
      <c r="AI117" s="573">
        <f>SUM(Z117:AH117)</f>
        <v>0</v>
      </c>
      <c r="AJ117" s="134"/>
      <c r="AK117" s="116">
        <f>'3.Input- Contraceptive forecast'!$D$11</f>
        <v>0</v>
      </c>
      <c r="AL117" s="572">
        <f>'A. Results-Commodity Projection'!C225</f>
        <v>0</v>
      </c>
      <c r="AM117" s="572">
        <f>'A. Results-Commodity Projection'!D225</f>
        <v>0</v>
      </c>
      <c r="AN117" s="572">
        <f>'A. Results-Commodity Projection'!E225</f>
        <v>0</v>
      </c>
      <c r="AO117" s="572">
        <f>'A. Results-Commodity Projection'!F225</f>
        <v>0</v>
      </c>
      <c r="AP117" s="572">
        <f>'A. Results-Commodity Projection'!G225</f>
        <v>0</v>
      </c>
      <c r="AQ117" s="572">
        <f>'A. Results-Commodity Projection'!H225</f>
        <v>0</v>
      </c>
      <c r="AR117" s="572">
        <f>'A. Results-Commodity Projection'!I225</f>
        <v>0</v>
      </c>
      <c r="AS117" s="572">
        <f>'A. Results-Commodity Projection'!J225</f>
        <v>0</v>
      </c>
      <c r="AT117" s="572">
        <f>'A. Results-Commodity Projection'!K225</f>
        <v>0</v>
      </c>
      <c r="AU117" s="573">
        <f>SUM(AL117:AT117)</f>
        <v>0</v>
      </c>
      <c r="AV117" s="134"/>
      <c r="AW117" s="116">
        <f>'3.Input- Contraceptive forecast'!$D$11</f>
        <v>0</v>
      </c>
      <c r="AX117" s="572">
        <f>'A. Results-Commodity Projection'!C230</f>
        <v>0</v>
      </c>
      <c r="AY117" s="572">
        <f>'A. Results-Commodity Projection'!D230</f>
        <v>0</v>
      </c>
      <c r="AZ117" s="572">
        <f>'A. Results-Commodity Projection'!E230</f>
        <v>0</v>
      </c>
      <c r="BA117" s="572">
        <f>'A. Results-Commodity Projection'!F230</f>
        <v>0</v>
      </c>
      <c r="BB117" s="572">
        <f>'A. Results-Commodity Projection'!G230</f>
        <v>0</v>
      </c>
      <c r="BC117" s="572">
        <f>'A. Results-Commodity Projection'!H230</f>
        <v>0</v>
      </c>
      <c r="BD117" s="572">
        <f>'A. Results-Commodity Projection'!I230</f>
        <v>0</v>
      </c>
      <c r="BE117" s="572">
        <f>'A. Results-Commodity Projection'!J230</f>
        <v>0</v>
      </c>
      <c r="BF117" s="572">
        <f>'A. Results-Commodity Projection'!K230</f>
        <v>0</v>
      </c>
      <c r="BG117" s="573">
        <f>SUM(AX117:BF117)</f>
        <v>0</v>
      </c>
      <c r="BH117" s="134"/>
    </row>
    <row r="118" spans="1:60" x14ac:dyDescent="0.2">
      <c r="A118" s="155">
        <f>'3.Input- Contraceptive forecast'!$F$11</f>
        <v>0</v>
      </c>
      <c r="B118" s="572">
        <f>'A. Results-Commodity Projection'!P198</f>
        <v>0</v>
      </c>
      <c r="C118" s="572">
        <f>'A. Results-Commodity Projection'!Q198</f>
        <v>0</v>
      </c>
      <c r="D118" s="572">
        <f>'A. Results-Commodity Projection'!R198</f>
        <v>0</v>
      </c>
      <c r="E118" s="572">
        <f>'A. Results-Commodity Projection'!S198</f>
        <v>0</v>
      </c>
      <c r="F118" s="572">
        <f>'A. Results-Commodity Projection'!T198</f>
        <v>0</v>
      </c>
      <c r="G118" s="572">
        <f>'A. Results-Commodity Projection'!U198</f>
        <v>0</v>
      </c>
      <c r="H118" s="572">
        <f>'A. Results-Commodity Projection'!V198</f>
        <v>0</v>
      </c>
      <c r="I118" s="572">
        <f>'A. Results-Commodity Projection'!W198</f>
        <v>0</v>
      </c>
      <c r="J118" s="572">
        <f>'A. Results-Commodity Projection'!X198</f>
        <v>0</v>
      </c>
      <c r="K118" s="573">
        <f t="shared" si="73"/>
        <v>0</v>
      </c>
      <c r="L118" s="624"/>
      <c r="M118" s="155">
        <f>'3.Input- Contraceptive forecast'!$F$11</f>
        <v>0</v>
      </c>
      <c r="N118" s="572">
        <f>'A. Results-Commodity Projection'!P199</f>
        <v>0</v>
      </c>
      <c r="O118" s="572">
        <f>'A. Results-Commodity Projection'!Q199</f>
        <v>0</v>
      </c>
      <c r="P118" s="572">
        <f>'A. Results-Commodity Projection'!R199</f>
        <v>0</v>
      </c>
      <c r="Q118" s="572">
        <f>'A. Results-Commodity Projection'!S199</f>
        <v>0</v>
      </c>
      <c r="R118" s="572">
        <f>'A. Results-Commodity Projection'!T199</f>
        <v>0</v>
      </c>
      <c r="S118" s="572">
        <f>'A. Results-Commodity Projection'!U199</f>
        <v>0</v>
      </c>
      <c r="T118" s="572">
        <f>'A. Results-Commodity Projection'!V199</f>
        <v>0</v>
      </c>
      <c r="U118" s="572">
        <f>'A. Results-Commodity Projection'!W199</f>
        <v>0</v>
      </c>
      <c r="V118" s="572">
        <f>'A. Results-Commodity Projection'!X199</f>
        <v>0</v>
      </c>
      <c r="W118" s="573">
        <f t="shared" ref="W118:W123" si="74">SUM(N118:V118)</f>
        <v>0</v>
      </c>
      <c r="X118" s="134"/>
      <c r="Y118" s="155">
        <f>'3.Input- Contraceptive forecast'!$F$11</f>
        <v>0</v>
      </c>
      <c r="Z118" s="572">
        <f>'A. Results-Commodity Projection'!P200</f>
        <v>0</v>
      </c>
      <c r="AA118" s="572">
        <f>'A. Results-Commodity Projection'!Q200</f>
        <v>0</v>
      </c>
      <c r="AB118" s="572">
        <f>'A. Results-Commodity Projection'!R200</f>
        <v>0</v>
      </c>
      <c r="AC118" s="572">
        <f>'A. Results-Commodity Projection'!S200</f>
        <v>0</v>
      </c>
      <c r="AD118" s="572">
        <f>'A. Results-Commodity Projection'!T200</f>
        <v>0</v>
      </c>
      <c r="AE118" s="572">
        <f>'A. Results-Commodity Projection'!U200</f>
        <v>0</v>
      </c>
      <c r="AF118" s="572">
        <f>'A. Results-Commodity Projection'!V200</f>
        <v>0</v>
      </c>
      <c r="AG118" s="572">
        <f>'A. Results-Commodity Projection'!W200</f>
        <v>0</v>
      </c>
      <c r="AH118" s="572">
        <f>'A. Results-Commodity Projection'!X200</f>
        <v>0</v>
      </c>
      <c r="AI118" s="573">
        <f t="shared" ref="AI118:AI123" si="75">SUM(Z118:AH118)</f>
        <v>0</v>
      </c>
      <c r="AJ118" s="134"/>
      <c r="AK118" s="155">
        <f>'3.Input- Contraceptive forecast'!$F$11</f>
        <v>0</v>
      </c>
      <c r="AL118" s="572">
        <f>'A. Results-Commodity Projection'!P201</f>
        <v>0</v>
      </c>
      <c r="AM118" s="572">
        <f>'A. Results-Commodity Projection'!Q201</f>
        <v>0</v>
      </c>
      <c r="AN118" s="572">
        <f>'A. Results-Commodity Projection'!R201</f>
        <v>0</v>
      </c>
      <c r="AO118" s="572">
        <f>'A. Results-Commodity Projection'!S201</f>
        <v>0</v>
      </c>
      <c r="AP118" s="572">
        <f>'A. Results-Commodity Projection'!T201</f>
        <v>0</v>
      </c>
      <c r="AQ118" s="572">
        <f>'A. Results-Commodity Projection'!U201</f>
        <v>0</v>
      </c>
      <c r="AR118" s="572">
        <f>'A. Results-Commodity Projection'!V201</f>
        <v>0</v>
      </c>
      <c r="AS118" s="572">
        <f>'A. Results-Commodity Projection'!W201</f>
        <v>0</v>
      </c>
      <c r="AT118" s="572">
        <f>'A. Results-Commodity Projection'!X201</f>
        <v>0</v>
      </c>
      <c r="AU118" s="573">
        <f t="shared" ref="AU118:AU123" si="76">SUM(AL118:AT118)</f>
        <v>0</v>
      </c>
      <c r="AV118" s="134"/>
      <c r="AW118" s="155">
        <f>'3.Input- Contraceptive forecast'!$F$11</f>
        <v>0</v>
      </c>
      <c r="AX118" s="572">
        <f>'A. Results-Commodity Projection'!P206</f>
        <v>0</v>
      </c>
      <c r="AY118" s="572">
        <f>'A. Results-Commodity Projection'!Q206</f>
        <v>0</v>
      </c>
      <c r="AZ118" s="572">
        <f>'A. Results-Commodity Projection'!R206</f>
        <v>0</v>
      </c>
      <c r="BA118" s="572">
        <f>'A. Results-Commodity Projection'!S206</f>
        <v>0</v>
      </c>
      <c r="BB118" s="572">
        <f>'A. Results-Commodity Projection'!T206</f>
        <v>0</v>
      </c>
      <c r="BC118" s="572">
        <f>'A. Results-Commodity Projection'!U206</f>
        <v>0</v>
      </c>
      <c r="BD118" s="572">
        <f>'A. Results-Commodity Projection'!V206</f>
        <v>0</v>
      </c>
      <c r="BE118" s="572">
        <f>'A. Results-Commodity Projection'!W206</f>
        <v>0</v>
      </c>
      <c r="BF118" s="572">
        <f>'A. Results-Commodity Projection'!X206</f>
        <v>0</v>
      </c>
      <c r="BG118" s="573">
        <f t="shared" ref="BG118:BG123" si="77">SUM(AX118:BF118)</f>
        <v>0</v>
      </c>
      <c r="BH118" s="134"/>
    </row>
    <row r="119" spans="1:60" x14ac:dyDescent="0.2">
      <c r="A119" s="151">
        <f>'3.Input- Contraceptive forecast'!$G$11</f>
        <v>0</v>
      </c>
      <c r="B119" s="572">
        <f>'A. Results-Commodity Projection'!P222</f>
        <v>0</v>
      </c>
      <c r="C119" s="572">
        <f>'A. Results-Commodity Projection'!Q222</f>
        <v>0</v>
      </c>
      <c r="D119" s="572">
        <f>'A. Results-Commodity Projection'!R222</f>
        <v>0</v>
      </c>
      <c r="E119" s="572">
        <f>'A. Results-Commodity Projection'!S222</f>
        <v>0</v>
      </c>
      <c r="F119" s="572">
        <f>'A. Results-Commodity Projection'!T222</f>
        <v>0</v>
      </c>
      <c r="G119" s="572">
        <f>'A. Results-Commodity Projection'!U222</f>
        <v>0</v>
      </c>
      <c r="H119" s="572">
        <f>'A. Results-Commodity Projection'!V222</f>
        <v>0</v>
      </c>
      <c r="I119" s="572">
        <f>'A. Results-Commodity Projection'!W222</f>
        <v>0</v>
      </c>
      <c r="J119" s="572">
        <f>'A. Results-Commodity Projection'!X222</f>
        <v>0</v>
      </c>
      <c r="K119" s="573">
        <f t="shared" si="73"/>
        <v>0</v>
      </c>
      <c r="L119" s="624"/>
      <c r="M119" s="151">
        <f>'3.Input- Contraceptive forecast'!$G$11</f>
        <v>0</v>
      </c>
      <c r="N119" s="572">
        <f>'A. Results-Commodity Projection'!P223</f>
        <v>0</v>
      </c>
      <c r="O119" s="572">
        <f>'A. Results-Commodity Projection'!Q223</f>
        <v>0</v>
      </c>
      <c r="P119" s="572">
        <f>'A. Results-Commodity Projection'!R223</f>
        <v>0</v>
      </c>
      <c r="Q119" s="572">
        <f>'A. Results-Commodity Projection'!S223</f>
        <v>0</v>
      </c>
      <c r="R119" s="572">
        <f>'A. Results-Commodity Projection'!T223</f>
        <v>0</v>
      </c>
      <c r="S119" s="572">
        <f>'A. Results-Commodity Projection'!U223</f>
        <v>0</v>
      </c>
      <c r="T119" s="572">
        <f>'A. Results-Commodity Projection'!V223</f>
        <v>0</v>
      </c>
      <c r="U119" s="572">
        <f>'A. Results-Commodity Projection'!W223</f>
        <v>0</v>
      </c>
      <c r="V119" s="572">
        <f>'A. Results-Commodity Projection'!X223</f>
        <v>0</v>
      </c>
      <c r="W119" s="573">
        <f t="shared" si="74"/>
        <v>0</v>
      </c>
      <c r="X119" s="134"/>
      <c r="Y119" s="151">
        <f>'3.Input- Contraceptive forecast'!$G$11</f>
        <v>0</v>
      </c>
      <c r="Z119" s="572">
        <f>'A. Results-Commodity Projection'!P224</f>
        <v>0</v>
      </c>
      <c r="AA119" s="572">
        <f>'A. Results-Commodity Projection'!Q224</f>
        <v>0</v>
      </c>
      <c r="AB119" s="572">
        <f>'A. Results-Commodity Projection'!R224</f>
        <v>0</v>
      </c>
      <c r="AC119" s="572">
        <f>'A. Results-Commodity Projection'!S224</f>
        <v>0</v>
      </c>
      <c r="AD119" s="572">
        <f>'A. Results-Commodity Projection'!T224</f>
        <v>0</v>
      </c>
      <c r="AE119" s="572">
        <f>'A. Results-Commodity Projection'!U224</f>
        <v>0</v>
      </c>
      <c r="AF119" s="572">
        <f>'A. Results-Commodity Projection'!V224</f>
        <v>0</v>
      </c>
      <c r="AG119" s="572">
        <f>'A. Results-Commodity Projection'!W224</f>
        <v>0</v>
      </c>
      <c r="AH119" s="572">
        <f>'A. Results-Commodity Projection'!X224</f>
        <v>0</v>
      </c>
      <c r="AI119" s="573">
        <f t="shared" si="75"/>
        <v>0</v>
      </c>
      <c r="AJ119" s="134"/>
      <c r="AK119" s="151">
        <f>'3.Input- Contraceptive forecast'!$G$11</f>
        <v>0</v>
      </c>
      <c r="AL119" s="572">
        <f>'A. Results-Commodity Projection'!P225</f>
        <v>0</v>
      </c>
      <c r="AM119" s="572">
        <f>'A. Results-Commodity Projection'!Q225</f>
        <v>0</v>
      </c>
      <c r="AN119" s="572">
        <f>'A. Results-Commodity Projection'!R225</f>
        <v>0</v>
      </c>
      <c r="AO119" s="572">
        <f>'A. Results-Commodity Projection'!S225</f>
        <v>0</v>
      </c>
      <c r="AP119" s="572">
        <f>'A. Results-Commodity Projection'!T225</f>
        <v>0</v>
      </c>
      <c r="AQ119" s="572">
        <f>'A. Results-Commodity Projection'!U225</f>
        <v>0</v>
      </c>
      <c r="AR119" s="572">
        <f>'A. Results-Commodity Projection'!V225</f>
        <v>0</v>
      </c>
      <c r="AS119" s="572">
        <f>'A. Results-Commodity Projection'!W225</f>
        <v>0</v>
      </c>
      <c r="AT119" s="572">
        <f>'A. Results-Commodity Projection'!X225</f>
        <v>0</v>
      </c>
      <c r="AU119" s="573">
        <f t="shared" si="76"/>
        <v>0</v>
      </c>
      <c r="AV119" s="134"/>
      <c r="AW119" s="151">
        <f>'3.Input- Contraceptive forecast'!$G$11</f>
        <v>0</v>
      </c>
      <c r="AX119" s="572">
        <f>'A. Results-Commodity Projection'!P230</f>
        <v>0</v>
      </c>
      <c r="AY119" s="572">
        <f>'A. Results-Commodity Projection'!Q230</f>
        <v>0</v>
      </c>
      <c r="AZ119" s="572">
        <f>'A. Results-Commodity Projection'!R230</f>
        <v>0</v>
      </c>
      <c r="BA119" s="572">
        <f>'A. Results-Commodity Projection'!S230</f>
        <v>0</v>
      </c>
      <c r="BB119" s="572">
        <f>'A. Results-Commodity Projection'!T230</f>
        <v>0</v>
      </c>
      <c r="BC119" s="572">
        <f>'A. Results-Commodity Projection'!U230</f>
        <v>0</v>
      </c>
      <c r="BD119" s="572">
        <f>'A. Results-Commodity Projection'!V230</f>
        <v>0</v>
      </c>
      <c r="BE119" s="572">
        <f>'A. Results-Commodity Projection'!W230</f>
        <v>0</v>
      </c>
      <c r="BF119" s="572">
        <f>'A. Results-Commodity Projection'!X230</f>
        <v>0</v>
      </c>
      <c r="BG119" s="573">
        <f t="shared" si="77"/>
        <v>0</v>
      </c>
      <c r="BH119" s="134"/>
    </row>
    <row r="120" spans="1:60" x14ac:dyDescent="0.2">
      <c r="A120" s="151" t="str">
        <f>'3.Input- Contraceptive forecast'!$H$11</f>
        <v>Social Marketing</v>
      </c>
      <c r="B120" s="572">
        <f>'A. Results-Commodity Projection'!P246</f>
        <v>0</v>
      </c>
      <c r="C120" s="572">
        <f>'A. Results-Commodity Projection'!Q246</f>
        <v>0</v>
      </c>
      <c r="D120" s="572">
        <f>'A. Results-Commodity Projection'!R246</f>
        <v>0</v>
      </c>
      <c r="E120" s="572">
        <f>'A. Results-Commodity Projection'!S246</f>
        <v>0</v>
      </c>
      <c r="F120" s="572">
        <f>'A. Results-Commodity Projection'!T246</f>
        <v>0</v>
      </c>
      <c r="G120" s="572">
        <f>'A. Results-Commodity Projection'!U246</f>
        <v>0</v>
      </c>
      <c r="H120" s="572">
        <f>'A. Results-Commodity Projection'!V246</f>
        <v>0</v>
      </c>
      <c r="I120" s="572">
        <f>'A. Results-Commodity Projection'!W246</f>
        <v>0</v>
      </c>
      <c r="J120" s="572">
        <f>'A. Results-Commodity Projection'!X246</f>
        <v>0</v>
      </c>
      <c r="K120" s="573">
        <f t="shared" si="73"/>
        <v>0</v>
      </c>
      <c r="L120" s="624"/>
      <c r="M120" s="151" t="str">
        <f>'3.Input- Contraceptive forecast'!$H$11</f>
        <v>Social Marketing</v>
      </c>
      <c r="N120" s="572">
        <f>'A. Results-Commodity Projection'!P247</f>
        <v>0</v>
      </c>
      <c r="O120" s="572">
        <f>'A. Results-Commodity Projection'!Q247</f>
        <v>0</v>
      </c>
      <c r="P120" s="572">
        <f>'A. Results-Commodity Projection'!R247</f>
        <v>0</v>
      </c>
      <c r="Q120" s="572">
        <f>'A. Results-Commodity Projection'!S247</f>
        <v>0</v>
      </c>
      <c r="R120" s="572">
        <f>'A. Results-Commodity Projection'!T247</f>
        <v>0</v>
      </c>
      <c r="S120" s="572">
        <f>'A. Results-Commodity Projection'!U247</f>
        <v>0</v>
      </c>
      <c r="T120" s="572">
        <f>'A. Results-Commodity Projection'!V247</f>
        <v>0</v>
      </c>
      <c r="U120" s="572">
        <f>'A. Results-Commodity Projection'!W247</f>
        <v>0</v>
      </c>
      <c r="V120" s="572">
        <f>'A. Results-Commodity Projection'!X247</f>
        <v>0</v>
      </c>
      <c r="W120" s="573">
        <f t="shared" si="74"/>
        <v>0</v>
      </c>
      <c r="X120" s="134"/>
      <c r="Y120" s="151" t="str">
        <f>'3.Input- Contraceptive forecast'!$H$11</f>
        <v>Social Marketing</v>
      </c>
      <c r="Z120" s="572">
        <f>'A. Results-Commodity Projection'!P248</f>
        <v>0</v>
      </c>
      <c r="AA120" s="572">
        <f>'A. Results-Commodity Projection'!Q248</f>
        <v>0</v>
      </c>
      <c r="AB120" s="572">
        <f>'A. Results-Commodity Projection'!R248</f>
        <v>0</v>
      </c>
      <c r="AC120" s="572">
        <f>'A. Results-Commodity Projection'!S248</f>
        <v>0</v>
      </c>
      <c r="AD120" s="572">
        <f>'A. Results-Commodity Projection'!T248</f>
        <v>0</v>
      </c>
      <c r="AE120" s="572">
        <f>'A. Results-Commodity Projection'!U248</f>
        <v>0</v>
      </c>
      <c r="AF120" s="572">
        <f>'A. Results-Commodity Projection'!V248</f>
        <v>0</v>
      </c>
      <c r="AG120" s="572">
        <f>'A. Results-Commodity Projection'!W248</f>
        <v>0</v>
      </c>
      <c r="AH120" s="572">
        <f>'A. Results-Commodity Projection'!X248</f>
        <v>0</v>
      </c>
      <c r="AI120" s="573">
        <f t="shared" si="75"/>
        <v>0</v>
      </c>
      <c r="AJ120" s="134"/>
      <c r="AK120" s="151" t="str">
        <f>'3.Input- Contraceptive forecast'!$H$11</f>
        <v>Social Marketing</v>
      </c>
      <c r="AL120" s="572">
        <f>'A. Results-Commodity Projection'!P249</f>
        <v>0</v>
      </c>
      <c r="AM120" s="572">
        <f>'A. Results-Commodity Projection'!Q249</f>
        <v>0</v>
      </c>
      <c r="AN120" s="572">
        <f>'A. Results-Commodity Projection'!R249</f>
        <v>0</v>
      </c>
      <c r="AO120" s="572">
        <f>'A. Results-Commodity Projection'!S249</f>
        <v>0</v>
      </c>
      <c r="AP120" s="572">
        <f>'A. Results-Commodity Projection'!T249</f>
        <v>0</v>
      </c>
      <c r="AQ120" s="572">
        <f>'A. Results-Commodity Projection'!U249</f>
        <v>0</v>
      </c>
      <c r="AR120" s="572">
        <f>'A. Results-Commodity Projection'!V249</f>
        <v>0</v>
      </c>
      <c r="AS120" s="572">
        <f>'A. Results-Commodity Projection'!W249</f>
        <v>0</v>
      </c>
      <c r="AT120" s="572">
        <f>'A. Results-Commodity Projection'!X249</f>
        <v>0</v>
      </c>
      <c r="AU120" s="573">
        <f t="shared" si="76"/>
        <v>0</v>
      </c>
      <c r="AV120" s="134"/>
      <c r="AW120" s="151" t="str">
        <f>'3.Input- Contraceptive forecast'!$H$11</f>
        <v>Social Marketing</v>
      </c>
      <c r="AX120" s="572">
        <f>'A. Results-Commodity Projection'!P254</f>
        <v>0</v>
      </c>
      <c r="AY120" s="572">
        <f>'A. Results-Commodity Projection'!Q254</f>
        <v>0</v>
      </c>
      <c r="AZ120" s="572">
        <f>'A. Results-Commodity Projection'!R254</f>
        <v>0</v>
      </c>
      <c r="BA120" s="572">
        <f>'A. Results-Commodity Projection'!S254</f>
        <v>0</v>
      </c>
      <c r="BB120" s="572">
        <f>'A. Results-Commodity Projection'!T254</f>
        <v>0</v>
      </c>
      <c r="BC120" s="572">
        <f>'A. Results-Commodity Projection'!U254</f>
        <v>0</v>
      </c>
      <c r="BD120" s="572">
        <f>'A. Results-Commodity Projection'!V254</f>
        <v>0</v>
      </c>
      <c r="BE120" s="572">
        <f>'A. Results-Commodity Projection'!W254</f>
        <v>0</v>
      </c>
      <c r="BF120" s="572">
        <f>'A. Results-Commodity Projection'!X254</f>
        <v>0</v>
      </c>
      <c r="BG120" s="573">
        <f t="shared" si="77"/>
        <v>0</v>
      </c>
      <c r="BH120" s="134"/>
    </row>
    <row r="121" spans="1:60" x14ac:dyDescent="0.2">
      <c r="A121" s="151">
        <f>'3.Input- Contraceptive forecast'!$I$11</f>
        <v>0</v>
      </c>
      <c r="B121" s="572">
        <f>'A. Results-Commodity Projection'!AC198</f>
        <v>0</v>
      </c>
      <c r="C121" s="572">
        <f>'A. Results-Commodity Projection'!AD198</f>
        <v>0</v>
      </c>
      <c r="D121" s="572">
        <f>'A. Results-Commodity Projection'!AE198</f>
        <v>0</v>
      </c>
      <c r="E121" s="572">
        <f>'A. Results-Commodity Projection'!AF198</f>
        <v>0</v>
      </c>
      <c r="F121" s="572">
        <f>'A. Results-Commodity Projection'!AG198</f>
        <v>0</v>
      </c>
      <c r="G121" s="572">
        <f>'A. Results-Commodity Projection'!AH198</f>
        <v>0</v>
      </c>
      <c r="H121" s="572">
        <f>'A. Results-Commodity Projection'!AI198</f>
        <v>0</v>
      </c>
      <c r="I121" s="572">
        <f>'A. Results-Commodity Projection'!AJ198</f>
        <v>0</v>
      </c>
      <c r="J121" s="572">
        <f>'A. Results-Commodity Projection'!AK198</f>
        <v>0</v>
      </c>
      <c r="K121" s="573">
        <f t="shared" si="73"/>
        <v>0</v>
      </c>
      <c r="L121" s="624"/>
      <c r="M121" s="151">
        <f>'3.Input- Contraceptive forecast'!$I$11</f>
        <v>0</v>
      </c>
      <c r="N121" s="572">
        <f>'A. Results-Commodity Projection'!AC199</f>
        <v>0</v>
      </c>
      <c r="O121" s="572">
        <f>'A. Results-Commodity Projection'!AD199</f>
        <v>0</v>
      </c>
      <c r="P121" s="572">
        <f>'A. Results-Commodity Projection'!AE199</f>
        <v>0</v>
      </c>
      <c r="Q121" s="572">
        <f>'A. Results-Commodity Projection'!AF199</f>
        <v>0</v>
      </c>
      <c r="R121" s="572">
        <f>'A. Results-Commodity Projection'!AG199</f>
        <v>0</v>
      </c>
      <c r="S121" s="572">
        <f>'A. Results-Commodity Projection'!AH199</f>
        <v>0</v>
      </c>
      <c r="T121" s="572">
        <f>'A. Results-Commodity Projection'!AI199</f>
        <v>0</v>
      </c>
      <c r="U121" s="572">
        <f>'A. Results-Commodity Projection'!AJ199</f>
        <v>0</v>
      </c>
      <c r="V121" s="572">
        <f>'A. Results-Commodity Projection'!AK199</f>
        <v>0</v>
      </c>
      <c r="W121" s="573">
        <f t="shared" si="74"/>
        <v>0</v>
      </c>
      <c r="X121" s="134"/>
      <c r="Y121" s="151">
        <f>'3.Input- Contraceptive forecast'!$I$11</f>
        <v>0</v>
      </c>
      <c r="Z121" s="572">
        <f>'A. Results-Commodity Projection'!AC200</f>
        <v>0</v>
      </c>
      <c r="AA121" s="572">
        <f>'A. Results-Commodity Projection'!AD200</f>
        <v>0</v>
      </c>
      <c r="AB121" s="572">
        <f>'A. Results-Commodity Projection'!AE200</f>
        <v>0</v>
      </c>
      <c r="AC121" s="572">
        <f>'A. Results-Commodity Projection'!AF200</f>
        <v>0</v>
      </c>
      <c r="AD121" s="572">
        <f>'A. Results-Commodity Projection'!AG200</f>
        <v>0</v>
      </c>
      <c r="AE121" s="572">
        <f>'A. Results-Commodity Projection'!AH200</f>
        <v>0</v>
      </c>
      <c r="AF121" s="572">
        <f>'A. Results-Commodity Projection'!AI200</f>
        <v>0</v>
      </c>
      <c r="AG121" s="572">
        <f>'A. Results-Commodity Projection'!AJ200</f>
        <v>0</v>
      </c>
      <c r="AH121" s="572">
        <f>'A. Results-Commodity Projection'!AK200</f>
        <v>0</v>
      </c>
      <c r="AI121" s="573">
        <f t="shared" si="75"/>
        <v>0</v>
      </c>
      <c r="AJ121" s="134"/>
      <c r="AK121" s="151">
        <f>'3.Input- Contraceptive forecast'!$I$11</f>
        <v>0</v>
      </c>
      <c r="AL121" s="572">
        <f>'A. Results-Commodity Projection'!AC201</f>
        <v>0</v>
      </c>
      <c r="AM121" s="572">
        <f>'A. Results-Commodity Projection'!AD201</f>
        <v>0</v>
      </c>
      <c r="AN121" s="572">
        <f>'A. Results-Commodity Projection'!AE201</f>
        <v>0</v>
      </c>
      <c r="AO121" s="572">
        <f>'A. Results-Commodity Projection'!AF201</f>
        <v>0</v>
      </c>
      <c r="AP121" s="572">
        <f>'A. Results-Commodity Projection'!AG201</f>
        <v>0</v>
      </c>
      <c r="AQ121" s="572">
        <f>'A. Results-Commodity Projection'!AH201</f>
        <v>0</v>
      </c>
      <c r="AR121" s="572">
        <f>'A. Results-Commodity Projection'!AI201</f>
        <v>0</v>
      </c>
      <c r="AS121" s="572">
        <f>'A. Results-Commodity Projection'!AJ201</f>
        <v>0</v>
      </c>
      <c r="AT121" s="572">
        <f>'A. Results-Commodity Projection'!AK201</f>
        <v>0</v>
      </c>
      <c r="AU121" s="573">
        <f t="shared" si="76"/>
        <v>0</v>
      </c>
      <c r="AV121" s="134"/>
      <c r="AW121" s="151">
        <f>'3.Input- Contraceptive forecast'!$I$11</f>
        <v>0</v>
      </c>
      <c r="AX121" s="572">
        <f>'A. Results-Commodity Projection'!AC206</f>
        <v>0</v>
      </c>
      <c r="AY121" s="572">
        <f>'A. Results-Commodity Projection'!AD206</f>
        <v>0</v>
      </c>
      <c r="AZ121" s="572">
        <f>'A. Results-Commodity Projection'!AE206</f>
        <v>0</v>
      </c>
      <c r="BA121" s="572">
        <f>'A. Results-Commodity Projection'!AF206</f>
        <v>0</v>
      </c>
      <c r="BB121" s="572">
        <f>'A. Results-Commodity Projection'!AG206</f>
        <v>0</v>
      </c>
      <c r="BC121" s="572">
        <f>'A. Results-Commodity Projection'!AH206</f>
        <v>0</v>
      </c>
      <c r="BD121" s="572">
        <f>'A. Results-Commodity Projection'!AI206</f>
        <v>0</v>
      </c>
      <c r="BE121" s="572">
        <f>'A. Results-Commodity Projection'!AJ206</f>
        <v>0</v>
      </c>
      <c r="BF121" s="572">
        <f>'A. Results-Commodity Projection'!AK206</f>
        <v>0</v>
      </c>
      <c r="BG121" s="573">
        <f t="shared" si="77"/>
        <v>0</v>
      </c>
      <c r="BH121" s="134"/>
    </row>
    <row r="122" spans="1:60" x14ac:dyDescent="0.2">
      <c r="A122" s="151" t="str">
        <f>'3.Input- Contraceptive forecast'!$J$10</f>
        <v>Commerical</v>
      </c>
      <c r="B122" s="572">
        <f>'A. Results-Commodity Projection'!AC222</f>
        <v>0</v>
      </c>
      <c r="C122" s="572">
        <f>'A. Results-Commodity Projection'!AD222</f>
        <v>0</v>
      </c>
      <c r="D122" s="572">
        <f>'A. Results-Commodity Projection'!AE222</f>
        <v>0</v>
      </c>
      <c r="E122" s="572">
        <f>'A. Results-Commodity Projection'!AF222</f>
        <v>0</v>
      </c>
      <c r="F122" s="572">
        <f>'A. Results-Commodity Projection'!AG222</f>
        <v>0</v>
      </c>
      <c r="G122" s="572">
        <f>'A. Results-Commodity Projection'!AH222</f>
        <v>0</v>
      </c>
      <c r="H122" s="572">
        <f>'A. Results-Commodity Projection'!AI222</f>
        <v>0</v>
      </c>
      <c r="I122" s="572">
        <f>'A. Results-Commodity Projection'!AJ222</f>
        <v>0</v>
      </c>
      <c r="J122" s="572">
        <f>'A. Results-Commodity Projection'!AK222</f>
        <v>0</v>
      </c>
      <c r="K122" s="573">
        <f t="shared" si="73"/>
        <v>0</v>
      </c>
      <c r="L122" s="624"/>
      <c r="M122" s="151" t="str">
        <f>'3.Input- Contraceptive forecast'!$J$10</f>
        <v>Commerical</v>
      </c>
      <c r="N122" s="572">
        <f>'A. Results-Commodity Projection'!AC223</f>
        <v>0</v>
      </c>
      <c r="O122" s="572">
        <f>'A. Results-Commodity Projection'!AD223</f>
        <v>0</v>
      </c>
      <c r="P122" s="572">
        <f>'A. Results-Commodity Projection'!AE223</f>
        <v>0</v>
      </c>
      <c r="Q122" s="572">
        <f>'A. Results-Commodity Projection'!AF223</f>
        <v>0</v>
      </c>
      <c r="R122" s="572">
        <f>'A. Results-Commodity Projection'!AG223</f>
        <v>0</v>
      </c>
      <c r="S122" s="572">
        <f>'A. Results-Commodity Projection'!AH223</f>
        <v>0</v>
      </c>
      <c r="T122" s="572">
        <f>'A. Results-Commodity Projection'!AI223</f>
        <v>0</v>
      </c>
      <c r="U122" s="572">
        <f>'A. Results-Commodity Projection'!AJ223</f>
        <v>0</v>
      </c>
      <c r="V122" s="572">
        <f>'A. Results-Commodity Projection'!AK223</f>
        <v>0</v>
      </c>
      <c r="W122" s="573">
        <f t="shared" si="74"/>
        <v>0</v>
      </c>
      <c r="X122" s="134"/>
      <c r="Y122" s="151" t="str">
        <f>'3.Input- Contraceptive forecast'!$J$10</f>
        <v>Commerical</v>
      </c>
      <c r="Z122" s="572">
        <f>'A. Results-Commodity Projection'!AC224</f>
        <v>0</v>
      </c>
      <c r="AA122" s="572">
        <f>'A. Results-Commodity Projection'!AD224</f>
        <v>0</v>
      </c>
      <c r="AB122" s="572">
        <f>'A. Results-Commodity Projection'!AE224</f>
        <v>0</v>
      </c>
      <c r="AC122" s="572">
        <f>'A. Results-Commodity Projection'!AF224</f>
        <v>0</v>
      </c>
      <c r="AD122" s="572">
        <f>'A. Results-Commodity Projection'!AG224</f>
        <v>0</v>
      </c>
      <c r="AE122" s="572">
        <f>'A. Results-Commodity Projection'!AH224</f>
        <v>0</v>
      </c>
      <c r="AF122" s="572">
        <f>'A. Results-Commodity Projection'!AI224</f>
        <v>0</v>
      </c>
      <c r="AG122" s="572">
        <f>'A. Results-Commodity Projection'!AJ224</f>
        <v>0</v>
      </c>
      <c r="AH122" s="572">
        <f>'A. Results-Commodity Projection'!AK224</f>
        <v>0</v>
      </c>
      <c r="AI122" s="573">
        <f t="shared" si="75"/>
        <v>0</v>
      </c>
      <c r="AJ122" s="134"/>
      <c r="AK122" s="151" t="str">
        <f>'3.Input- Contraceptive forecast'!$J$10</f>
        <v>Commerical</v>
      </c>
      <c r="AL122" s="572">
        <f>'A. Results-Commodity Projection'!AC225</f>
        <v>0</v>
      </c>
      <c r="AM122" s="572">
        <f>'A. Results-Commodity Projection'!AD225</f>
        <v>0</v>
      </c>
      <c r="AN122" s="572">
        <f>'A. Results-Commodity Projection'!AE225</f>
        <v>0</v>
      </c>
      <c r="AO122" s="572">
        <f>'A. Results-Commodity Projection'!AF225</f>
        <v>0</v>
      </c>
      <c r="AP122" s="572">
        <f>'A. Results-Commodity Projection'!AG225</f>
        <v>0</v>
      </c>
      <c r="AQ122" s="572">
        <f>'A. Results-Commodity Projection'!AH225</f>
        <v>0</v>
      </c>
      <c r="AR122" s="572">
        <f>'A. Results-Commodity Projection'!AI225</f>
        <v>0</v>
      </c>
      <c r="AS122" s="572">
        <f>'A. Results-Commodity Projection'!AJ225</f>
        <v>0</v>
      </c>
      <c r="AT122" s="572">
        <f>'A. Results-Commodity Projection'!AK225</f>
        <v>0</v>
      </c>
      <c r="AU122" s="573">
        <f t="shared" si="76"/>
        <v>0</v>
      </c>
      <c r="AV122" s="134"/>
      <c r="AW122" s="151" t="str">
        <f>'3.Input- Contraceptive forecast'!$J$10</f>
        <v>Commerical</v>
      </c>
      <c r="AX122" s="572">
        <f>'A. Results-Commodity Projection'!AC230</f>
        <v>0</v>
      </c>
      <c r="AY122" s="572">
        <f>'A. Results-Commodity Projection'!AD230</f>
        <v>0</v>
      </c>
      <c r="AZ122" s="572">
        <f>'A. Results-Commodity Projection'!AE230</f>
        <v>0</v>
      </c>
      <c r="BA122" s="572">
        <f>'A. Results-Commodity Projection'!AF230</f>
        <v>0</v>
      </c>
      <c r="BB122" s="572">
        <f>'A. Results-Commodity Projection'!AG230</f>
        <v>0</v>
      </c>
      <c r="BC122" s="572">
        <f>'A. Results-Commodity Projection'!AH230</f>
        <v>0</v>
      </c>
      <c r="BD122" s="572">
        <f>'A. Results-Commodity Projection'!AI230</f>
        <v>0</v>
      </c>
      <c r="BE122" s="572">
        <f>'A. Results-Commodity Projection'!AJ230</f>
        <v>0</v>
      </c>
      <c r="BF122" s="572">
        <f>'A. Results-Commodity Projection'!AK230</f>
        <v>0</v>
      </c>
      <c r="BG122" s="573">
        <f t="shared" si="77"/>
        <v>0</v>
      </c>
      <c r="BH122" s="134"/>
    </row>
    <row r="123" spans="1:60" x14ac:dyDescent="0.2">
      <c r="A123" s="153" t="s">
        <v>24</v>
      </c>
      <c r="B123" s="141">
        <f t="shared" ref="B123:J123" si="78">SUM(B115,B118:B122)</f>
        <v>0</v>
      </c>
      <c r="C123" s="141">
        <f t="shared" si="78"/>
        <v>0</v>
      </c>
      <c r="D123" s="141">
        <f t="shared" si="78"/>
        <v>0</v>
      </c>
      <c r="E123" s="141">
        <f t="shared" si="78"/>
        <v>0</v>
      </c>
      <c r="F123" s="141">
        <f t="shared" si="78"/>
        <v>0</v>
      </c>
      <c r="G123" s="141">
        <f t="shared" si="78"/>
        <v>0</v>
      </c>
      <c r="H123" s="141">
        <f t="shared" si="78"/>
        <v>0</v>
      </c>
      <c r="I123" s="141">
        <f t="shared" si="78"/>
        <v>0</v>
      </c>
      <c r="J123" s="141">
        <f t="shared" si="78"/>
        <v>0</v>
      </c>
      <c r="K123" s="573">
        <f t="shared" si="73"/>
        <v>0</v>
      </c>
      <c r="L123" s="624"/>
      <c r="M123" s="153" t="s">
        <v>24</v>
      </c>
      <c r="N123" s="141">
        <f>SUM(N116,N118:N122)</f>
        <v>0</v>
      </c>
      <c r="O123" s="141">
        <f t="shared" ref="O123:V123" si="79">SUM(O115,O118:O122)</f>
        <v>0</v>
      </c>
      <c r="P123" s="141">
        <f t="shared" si="79"/>
        <v>0</v>
      </c>
      <c r="Q123" s="141">
        <f t="shared" si="79"/>
        <v>0</v>
      </c>
      <c r="R123" s="141">
        <f t="shared" si="79"/>
        <v>0</v>
      </c>
      <c r="S123" s="141">
        <f t="shared" si="79"/>
        <v>0</v>
      </c>
      <c r="T123" s="141">
        <f t="shared" si="79"/>
        <v>0</v>
      </c>
      <c r="U123" s="141">
        <f t="shared" si="79"/>
        <v>0</v>
      </c>
      <c r="V123" s="141">
        <f t="shared" si="79"/>
        <v>0</v>
      </c>
      <c r="W123" s="573">
        <f t="shared" si="74"/>
        <v>0</v>
      </c>
      <c r="X123" s="134"/>
      <c r="Y123" s="153" t="s">
        <v>24</v>
      </c>
      <c r="Z123" s="141">
        <f>SUM(Z116,Z118:Z122)</f>
        <v>0</v>
      </c>
      <c r="AA123" s="141">
        <f t="shared" ref="AA123:AH123" si="80">SUM(AA115,AA118:AA122)</f>
        <v>0</v>
      </c>
      <c r="AB123" s="141">
        <f t="shared" si="80"/>
        <v>0</v>
      </c>
      <c r="AC123" s="141">
        <f t="shared" si="80"/>
        <v>0</v>
      </c>
      <c r="AD123" s="141">
        <f t="shared" si="80"/>
        <v>0</v>
      </c>
      <c r="AE123" s="141">
        <f t="shared" si="80"/>
        <v>0</v>
      </c>
      <c r="AF123" s="141">
        <f t="shared" si="80"/>
        <v>0</v>
      </c>
      <c r="AG123" s="141">
        <f t="shared" si="80"/>
        <v>0</v>
      </c>
      <c r="AH123" s="141">
        <f t="shared" si="80"/>
        <v>0</v>
      </c>
      <c r="AI123" s="573">
        <f t="shared" si="75"/>
        <v>0</v>
      </c>
      <c r="AJ123" s="134"/>
      <c r="AK123" s="153" t="s">
        <v>24</v>
      </c>
      <c r="AL123" s="141">
        <f>SUM(AL116,AL118:AL122)</f>
        <v>0</v>
      </c>
      <c r="AM123" s="141">
        <f t="shared" ref="AM123:AT123" si="81">SUM(AM115,AM118:AM122)</f>
        <v>0</v>
      </c>
      <c r="AN123" s="141">
        <f t="shared" si="81"/>
        <v>0</v>
      </c>
      <c r="AO123" s="141">
        <f t="shared" si="81"/>
        <v>0</v>
      </c>
      <c r="AP123" s="141">
        <f t="shared" si="81"/>
        <v>0</v>
      </c>
      <c r="AQ123" s="141">
        <f t="shared" si="81"/>
        <v>0</v>
      </c>
      <c r="AR123" s="141">
        <f t="shared" si="81"/>
        <v>0</v>
      </c>
      <c r="AS123" s="141">
        <f t="shared" si="81"/>
        <v>0</v>
      </c>
      <c r="AT123" s="141">
        <f t="shared" si="81"/>
        <v>0</v>
      </c>
      <c r="AU123" s="573">
        <f t="shared" si="76"/>
        <v>0</v>
      </c>
      <c r="AV123" s="134"/>
      <c r="AW123" s="153" t="s">
        <v>24</v>
      </c>
      <c r="AX123" s="141">
        <f>SUM(AX116,AX118:AX122)</f>
        <v>0</v>
      </c>
      <c r="AY123" s="141">
        <f t="shared" ref="AY123:BF123" si="82">SUM(AY115,AY118:AY122)</f>
        <v>0</v>
      </c>
      <c r="AZ123" s="141">
        <f t="shared" si="82"/>
        <v>0</v>
      </c>
      <c r="BA123" s="141">
        <f t="shared" si="82"/>
        <v>0</v>
      </c>
      <c r="BB123" s="141">
        <f t="shared" si="82"/>
        <v>0</v>
      </c>
      <c r="BC123" s="141">
        <f t="shared" si="82"/>
        <v>0</v>
      </c>
      <c r="BD123" s="141">
        <f t="shared" si="82"/>
        <v>0</v>
      </c>
      <c r="BE123" s="141">
        <f t="shared" si="82"/>
        <v>0</v>
      </c>
      <c r="BF123" s="141">
        <f t="shared" si="82"/>
        <v>0</v>
      </c>
      <c r="BG123" s="573">
        <f t="shared" si="77"/>
        <v>0</v>
      </c>
      <c r="BH123" s="134"/>
    </row>
    <row r="124" spans="1:60"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s="5" customFormat="1" x14ac:dyDescent="0.2">
      <c r="A125" s="90">
        <f>$C$10</f>
        <v>0</v>
      </c>
      <c r="B125" s="90" t="s">
        <v>14</v>
      </c>
      <c r="C125" s="90"/>
      <c r="D125" s="90"/>
      <c r="E125" s="90"/>
      <c r="F125" s="90"/>
      <c r="G125" s="90"/>
      <c r="H125" s="90"/>
      <c r="I125" s="90"/>
      <c r="J125" s="90"/>
      <c r="K125" s="90"/>
      <c r="L125" s="90"/>
      <c r="M125" s="90">
        <f>$D$10</f>
        <v>1</v>
      </c>
      <c r="N125" s="90" t="s">
        <v>14</v>
      </c>
      <c r="O125" s="90"/>
      <c r="P125" s="90"/>
      <c r="Q125" s="90"/>
      <c r="R125" s="90"/>
      <c r="S125" s="90"/>
      <c r="T125" s="90"/>
      <c r="U125" s="90"/>
      <c r="V125" s="90"/>
      <c r="W125" s="90"/>
      <c r="X125" s="90"/>
      <c r="Y125" s="90">
        <f>$E$10</f>
        <v>2</v>
      </c>
      <c r="Z125" s="90" t="s">
        <v>14</v>
      </c>
      <c r="AA125" s="90"/>
      <c r="AB125" s="90"/>
      <c r="AC125" s="90"/>
      <c r="AD125" s="90"/>
      <c r="AE125" s="90"/>
      <c r="AF125" s="90"/>
      <c r="AG125" s="90"/>
      <c r="AH125" s="90"/>
      <c r="AI125" s="90"/>
      <c r="AJ125" s="90"/>
      <c r="AK125" s="90">
        <f>$F$10</f>
        <v>3</v>
      </c>
      <c r="AL125" s="90" t="s">
        <v>14</v>
      </c>
      <c r="AM125" s="90"/>
      <c r="AN125" s="90"/>
      <c r="AO125" s="90"/>
      <c r="AP125" s="90"/>
      <c r="AQ125" s="90"/>
      <c r="AR125" s="90"/>
      <c r="AS125" s="90"/>
      <c r="AT125" s="90"/>
      <c r="AU125" s="90"/>
      <c r="AV125" s="90"/>
      <c r="AW125" s="90">
        <f>$G$10</f>
        <v>4</v>
      </c>
      <c r="AX125" s="90" t="s">
        <v>14</v>
      </c>
      <c r="AY125" s="90"/>
      <c r="AZ125" s="90"/>
      <c r="BA125" s="90"/>
      <c r="BB125" s="90"/>
      <c r="BC125" s="90"/>
      <c r="BD125" s="90"/>
      <c r="BE125" s="90"/>
      <c r="BF125" s="90"/>
      <c r="BG125" s="90"/>
      <c r="BH125" s="90"/>
    </row>
    <row r="126" spans="1:60" ht="33.75" x14ac:dyDescent="0.2">
      <c r="A126" s="134"/>
      <c r="B126" s="62" t="str">
        <f>'2.Input-Scenarios &amp; Projections'!$D$12</f>
        <v>Pills</v>
      </c>
      <c r="C126" s="17" t="str">
        <f>'2.Input-Scenarios &amp; Projections'!$E$12</f>
        <v>Injectables</v>
      </c>
      <c r="D126" s="17" t="str">
        <f>'2.Input-Scenarios &amp; Projections'!$F$12</f>
        <v>Condoms (male)</v>
      </c>
      <c r="E126" s="17" t="str">
        <f>'2.Input-Scenarios &amp; Projections'!$G$12</f>
        <v>Condoms (female)</v>
      </c>
      <c r="F126" s="17" t="str">
        <f>'2.Input-Scenarios &amp; Projections'!$H$12</f>
        <v>Implants</v>
      </c>
      <c r="G126" s="17" t="str">
        <f>'2.Input-Scenarios &amp; Projections'!$I$12</f>
        <v>IUD</v>
      </c>
      <c r="H126" s="85" t="str">
        <f>'2.Input-Scenarios &amp; Projections'!$J$12</f>
        <v>Emergency Contraceptives</v>
      </c>
      <c r="I126" s="117">
        <f>'2.Input-Scenarios &amp; Projections'!$K$12</f>
        <v>0</v>
      </c>
      <c r="J126" s="17">
        <f>'2.Input-Scenarios &amp; Projections'!$L$12</f>
        <v>0</v>
      </c>
      <c r="K126" s="117" t="s">
        <v>24</v>
      </c>
      <c r="L126" s="277"/>
      <c r="M126" s="134"/>
      <c r="N126" s="62" t="str">
        <f>'2.Input-Scenarios &amp; Projections'!$D$12</f>
        <v>Pills</v>
      </c>
      <c r="O126" s="17" t="str">
        <f>'2.Input-Scenarios &amp; Projections'!$E$12</f>
        <v>Injectables</v>
      </c>
      <c r="P126" s="17" t="str">
        <f>'2.Input-Scenarios &amp; Projections'!$F$12</f>
        <v>Condoms (male)</v>
      </c>
      <c r="Q126" s="17" t="str">
        <f>'2.Input-Scenarios &amp; Projections'!$G$12</f>
        <v>Condoms (female)</v>
      </c>
      <c r="R126" s="17" t="str">
        <f>'2.Input-Scenarios &amp; Projections'!$H$12</f>
        <v>Implants</v>
      </c>
      <c r="S126" s="17" t="str">
        <f>'2.Input-Scenarios &amp; Projections'!$I$12</f>
        <v>IUD</v>
      </c>
      <c r="T126" s="85" t="str">
        <f>'2.Input-Scenarios &amp; Projections'!$J$12</f>
        <v>Emergency Contraceptives</v>
      </c>
      <c r="U126" s="117">
        <f>'2.Input-Scenarios &amp; Projections'!$K$12</f>
        <v>0</v>
      </c>
      <c r="V126" s="17">
        <f>'2.Input-Scenarios &amp; Projections'!$L$12</f>
        <v>0</v>
      </c>
      <c r="W126" s="117" t="s">
        <v>24</v>
      </c>
      <c r="X126" s="134"/>
      <c r="Y126" s="134"/>
      <c r="Z126" s="62" t="str">
        <f>'2.Input-Scenarios &amp; Projections'!$D$12</f>
        <v>Pills</v>
      </c>
      <c r="AA126" s="17" t="str">
        <f>'2.Input-Scenarios &amp; Projections'!$E$12</f>
        <v>Injectables</v>
      </c>
      <c r="AB126" s="17" t="str">
        <f>'2.Input-Scenarios &amp; Projections'!$F$12</f>
        <v>Condoms (male)</v>
      </c>
      <c r="AC126" s="17" t="str">
        <f>'2.Input-Scenarios &amp; Projections'!$G$12</f>
        <v>Condoms (female)</v>
      </c>
      <c r="AD126" s="17" t="str">
        <f>'2.Input-Scenarios &amp; Projections'!$H$12</f>
        <v>Implants</v>
      </c>
      <c r="AE126" s="17" t="str">
        <f>'2.Input-Scenarios &amp; Projections'!$I$12</f>
        <v>IUD</v>
      </c>
      <c r="AF126" s="85" t="str">
        <f>'2.Input-Scenarios &amp; Projections'!$J$12</f>
        <v>Emergency Contraceptives</v>
      </c>
      <c r="AG126" s="117">
        <f>'2.Input-Scenarios &amp; Projections'!$K$12</f>
        <v>0</v>
      </c>
      <c r="AH126" s="17">
        <f>'2.Input-Scenarios &amp; Projections'!$L$12</f>
        <v>0</v>
      </c>
      <c r="AI126" s="117" t="s">
        <v>24</v>
      </c>
      <c r="AJ126" s="134"/>
      <c r="AK126" s="134"/>
      <c r="AL126" s="62" t="str">
        <f>'2.Input-Scenarios &amp; Projections'!$D$12</f>
        <v>Pills</v>
      </c>
      <c r="AM126" s="17" t="str">
        <f>'2.Input-Scenarios &amp; Projections'!$E$12</f>
        <v>Injectables</v>
      </c>
      <c r="AN126" s="17" t="str">
        <f>'2.Input-Scenarios &amp; Projections'!$F$12</f>
        <v>Condoms (male)</v>
      </c>
      <c r="AO126" s="17" t="str">
        <f>'2.Input-Scenarios &amp; Projections'!$G$12</f>
        <v>Condoms (female)</v>
      </c>
      <c r="AP126" s="17" t="str">
        <f>'2.Input-Scenarios &amp; Projections'!$H$12</f>
        <v>Implants</v>
      </c>
      <c r="AQ126" s="17" t="str">
        <f>'2.Input-Scenarios &amp; Projections'!$I$12</f>
        <v>IUD</v>
      </c>
      <c r="AR126" s="85" t="str">
        <f>'2.Input-Scenarios &amp; Projections'!$J$12</f>
        <v>Emergency Contraceptives</v>
      </c>
      <c r="AS126" s="117">
        <f>'2.Input-Scenarios &amp; Projections'!$K$12</f>
        <v>0</v>
      </c>
      <c r="AT126" s="17">
        <f>'2.Input-Scenarios &amp; Projections'!$L$12</f>
        <v>0</v>
      </c>
      <c r="AU126" s="117" t="s">
        <v>24</v>
      </c>
      <c r="AV126" s="134"/>
      <c r="AW126" s="134"/>
      <c r="AX126" s="62" t="str">
        <f>'2.Input-Scenarios &amp; Projections'!$D$12</f>
        <v>Pills</v>
      </c>
      <c r="AY126" s="17" t="str">
        <f>'2.Input-Scenarios &amp; Projections'!$E$12</f>
        <v>Injectables</v>
      </c>
      <c r="AZ126" s="17" t="str">
        <f>'2.Input-Scenarios &amp; Projections'!$F$12</f>
        <v>Condoms (male)</v>
      </c>
      <c r="BA126" s="17" t="str">
        <f>'2.Input-Scenarios &amp; Projections'!$G$12</f>
        <v>Condoms (female)</v>
      </c>
      <c r="BB126" s="17" t="str">
        <f>'2.Input-Scenarios &amp; Projections'!$H$12</f>
        <v>Implants</v>
      </c>
      <c r="BC126" s="17" t="str">
        <f>'2.Input-Scenarios &amp; Projections'!$I$12</f>
        <v>IUD</v>
      </c>
      <c r="BD126" s="85" t="str">
        <f>'2.Input-Scenarios &amp; Projections'!$J$12</f>
        <v>Emergency Contraceptives</v>
      </c>
      <c r="BE126" s="117">
        <f>'2.Input-Scenarios &amp; Projections'!$K$12</f>
        <v>0</v>
      </c>
      <c r="BF126" s="17">
        <f>'2.Input-Scenarios &amp; Projections'!$L$12</f>
        <v>0</v>
      </c>
      <c r="BG126" s="117" t="s">
        <v>24</v>
      </c>
      <c r="BH126" s="134"/>
    </row>
    <row r="127" spans="1:60" x14ac:dyDescent="0.2">
      <c r="A127" s="155" t="str">
        <f>'3.Input- Contraceptive forecast'!$E$25</f>
        <v>Total Public Sector</v>
      </c>
      <c r="B127" s="573">
        <f t="shared" ref="B127:J127" si="83">SUM(B128:B129)</f>
        <v>0</v>
      </c>
      <c r="C127" s="573">
        <f t="shared" si="83"/>
        <v>0</v>
      </c>
      <c r="D127" s="573">
        <f t="shared" si="83"/>
        <v>0</v>
      </c>
      <c r="E127" s="573">
        <f t="shared" si="83"/>
        <v>0</v>
      </c>
      <c r="F127" s="573">
        <f t="shared" si="83"/>
        <v>0</v>
      </c>
      <c r="G127" s="573">
        <f t="shared" si="83"/>
        <v>0</v>
      </c>
      <c r="H127" s="573">
        <f t="shared" si="83"/>
        <v>0</v>
      </c>
      <c r="I127" s="573">
        <f t="shared" si="83"/>
        <v>0</v>
      </c>
      <c r="J127" s="573">
        <f t="shared" si="83"/>
        <v>0</v>
      </c>
      <c r="K127" s="573">
        <f>SUM(B127:J127)</f>
        <v>0</v>
      </c>
      <c r="L127" s="624"/>
      <c r="M127" s="155" t="str">
        <f>'3.Input- Contraceptive forecast'!$E$25</f>
        <v>Total Public Sector</v>
      </c>
      <c r="N127" s="625">
        <f t="shared" ref="N127:V127" si="84">SUM(N128:N129)</f>
        <v>0</v>
      </c>
      <c r="O127" s="625">
        <f t="shared" si="84"/>
        <v>0</v>
      </c>
      <c r="P127" s="625">
        <f t="shared" si="84"/>
        <v>0</v>
      </c>
      <c r="Q127" s="625">
        <f t="shared" si="84"/>
        <v>0</v>
      </c>
      <c r="R127" s="625">
        <f t="shared" si="84"/>
        <v>0</v>
      </c>
      <c r="S127" s="625">
        <f t="shared" si="84"/>
        <v>0</v>
      </c>
      <c r="T127" s="625">
        <f t="shared" si="84"/>
        <v>0</v>
      </c>
      <c r="U127" s="625">
        <f t="shared" si="84"/>
        <v>0</v>
      </c>
      <c r="V127" s="625">
        <f t="shared" si="84"/>
        <v>0</v>
      </c>
      <c r="W127" s="573">
        <f>SUM(N127:V127)</f>
        <v>0</v>
      </c>
      <c r="X127" s="134"/>
      <c r="Y127" s="155" t="str">
        <f>'3.Input- Contraceptive forecast'!$E$25</f>
        <v>Total Public Sector</v>
      </c>
      <c r="Z127" s="625">
        <f t="shared" ref="Z127:AH127" si="85">SUM(Z128:Z129)</f>
        <v>0</v>
      </c>
      <c r="AA127" s="625">
        <f t="shared" si="85"/>
        <v>0</v>
      </c>
      <c r="AB127" s="625">
        <f t="shared" si="85"/>
        <v>0</v>
      </c>
      <c r="AC127" s="625">
        <f t="shared" si="85"/>
        <v>0</v>
      </c>
      <c r="AD127" s="625">
        <f t="shared" si="85"/>
        <v>0</v>
      </c>
      <c r="AE127" s="625">
        <f t="shared" si="85"/>
        <v>0</v>
      </c>
      <c r="AF127" s="625">
        <f t="shared" si="85"/>
        <v>0</v>
      </c>
      <c r="AG127" s="625">
        <f t="shared" si="85"/>
        <v>0</v>
      </c>
      <c r="AH127" s="625">
        <f t="shared" si="85"/>
        <v>0</v>
      </c>
      <c r="AI127" s="573">
        <f>SUM(Z127:AH127)</f>
        <v>0</v>
      </c>
      <c r="AJ127" s="134"/>
      <c r="AK127" s="155" t="str">
        <f>'3.Input- Contraceptive forecast'!$E$25</f>
        <v>Total Public Sector</v>
      </c>
      <c r="AL127" s="625">
        <f t="shared" ref="AL127:AT127" si="86">SUM(AL128:AL129)</f>
        <v>0</v>
      </c>
      <c r="AM127" s="625">
        <f t="shared" si="86"/>
        <v>0</v>
      </c>
      <c r="AN127" s="625">
        <f t="shared" si="86"/>
        <v>0</v>
      </c>
      <c r="AO127" s="625">
        <f t="shared" si="86"/>
        <v>0</v>
      </c>
      <c r="AP127" s="625">
        <f t="shared" si="86"/>
        <v>0</v>
      </c>
      <c r="AQ127" s="625">
        <f t="shared" si="86"/>
        <v>0</v>
      </c>
      <c r="AR127" s="625">
        <f t="shared" si="86"/>
        <v>0</v>
      </c>
      <c r="AS127" s="625">
        <f t="shared" si="86"/>
        <v>0</v>
      </c>
      <c r="AT127" s="625">
        <f t="shared" si="86"/>
        <v>0</v>
      </c>
      <c r="AU127" s="573">
        <f>SUM(AL127:AT127)</f>
        <v>0</v>
      </c>
      <c r="AV127" s="134"/>
      <c r="AW127" s="155" t="str">
        <f>'3.Input- Contraceptive forecast'!$E$25</f>
        <v>Total Public Sector</v>
      </c>
      <c r="AX127" s="625">
        <f t="shared" ref="AX127:BF127" si="87">SUM(AX128:AX129)</f>
        <v>0</v>
      </c>
      <c r="AY127" s="625">
        <f t="shared" si="87"/>
        <v>0</v>
      </c>
      <c r="AZ127" s="625">
        <f t="shared" si="87"/>
        <v>0</v>
      </c>
      <c r="BA127" s="625">
        <f t="shared" si="87"/>
        <v>0</v>
      </c>
      <c r="BB127" s="625">
        <f t="shared" si="87"/>
        <v>0</v>
      </c>
      <c r="BC127" s="625">
        <f t="shared" si="87"/>
        <v>0</v>
      </c>
      <c r="BD127" s="625">
        <f t="shared" si="87"/>
        <v>0</v>
      </c>
      <c r="BE127" s="625">
        <f t="shared" si="87"/>
        <v>0</v>
      </c>
      <c r="BF127" s="625">
        <f t="shared" si="87"/>
        <v>0</v>
      </c>
      <c r="BG127" s="573">
        <f>SUM(AX127:BF127)</f>
        <v>0</v>
      </c>
      <c r="BH127" s="134"/>
    </row>
    <row r="128" spans="1:60" x14ac:dyDescent="0.2">
      <c r="A128" s="116" t="str">
        <f>'3.Input- Contraceptive forecast'!$C$11</f>
        <v>MOH</v>
      </c>
      <c r="B128" s="572">
        <f>'A. Results-Commodity Projection'!C206</f>
        <v>0</v>
      </c>
      <c r="C128" s="572">
        <f>'A. Results-Commodity Projection'!D206</f>
        <v>0</v>
      </c>
      <c r="D128" s="572">
        <f>'A. Results-Commodity Projection'!E206</f>
        <v>0</v>
      </c>
      <c r="E128" s="572">
        <f>'A. Results-Commodity Projection'!F206</f>
        <v>0</v>
      </c>
      <c r="F128" s="572">
        <f>'A. Results-Commodity Projection'!G206</f>
        <v>0</v>
      </c>
      <c r="G128" s="572">
        <f>'A. Results-Commodity Projection'!H206</f>
        <v>0</v>
      </c>
      <c r="H128" s="572">
        <f>'A. Results-Commodity Projection'!I206</f>
        <v>0</v>
      </c>
      <c r="I128" s="572">
        <f>'A. Results-Commodity Projection'!J206</f>
        <v>0</v>
      </c>
      <c r="J128" s="572">
        <f>'A. Results-Commodity Projection'!K206</f>
        <v>0</v>
      </c>
      <c r="K128" s="573">
        <f t="shared" ref="K128:K135" si="88">SUM(B128:J128)</f>
        <v>0</v>
      </c>
      <c r="L128" s="624"/>
      <c r="M128" s="116" t="str">
        <f>'3.Input- Contraceptive forecast'!$C$11</f>
        <v>MOH</v>
      </c>
      <c r="N128" s="573">
        <f>'A. Results-Commodity Projection'!C207</f>
        <v>0</v>
      </c>
      <c r="O128" s="573">
        <f>'A. Results-Commodity Projection'!D207</f>
        <v>0</v>
      </c>
      <c r="P128" s="573">
        <f>'A. Results-Commodity Projection'!E207</f>
        <v>0</v>
      </c>
      <c r="Q128" s="573">
        <f>'A. Results-Commodity Projection'!F207</f>
        <v>0</v>
      </c>
      <c r="R128" s="573">
        <f>'A. Results-Commodity Projection'!G207</f>
        <v>0</v>
      </c>
      <c r="S128" s="573">
        <f>'A. Results-Commodity Projection'!H207</f>
        <v>0</v>
      </c>
      <c r="T128" s="573">
        <f>'A. Results-Commodity Projection'!I207</f>
        <v>0</v>
      </c>
      <c r="U128" s="573">
        <f>'A. Results-Commodity Projection'!J207</f>
        <v>0</v>
      </c>
      <c r="V128" s="573">
        <f>'A. Results-Commodity Projection'!K207</f>
        <v>0</v>
      </c>
      <c r="W128" s="573">
        <f>SUM(N128:V128)</f>
        <v>0</v>
      </c>
      <c r="X128" s="134"/>
      <c r="Y128" s="116" t="str">
        <f>'3.Input- Contraceptive forecast'!$C$11</f>
        <v>MOH</v>
      </c>
      <c r="Z128" s="573">
        <f>'A. Results-Commodity Projection'!C208</f>
        <v>0</v>
      </c>
      <c r="AA128" s="573">
        <f>'A. Results-Commodity Projection'!D208</f>
        <v>0</v>
      </c>
      <c r="AB128" s="573">
        <f>'A. Results-Commodity Projection'!E208</f>
        <v>0</v>
      </c>
      <c r="AC128" s="573">
        <f>'A. Results-Commodity Projection'!F208</f>
        <v>0</v>
      </c>
      <c r="AD128" s="573">
        <f>'A. Results-Commodity Projection'!G208</f>
        <v>0</v>
      </c>
      <c r="AE128" s="573">
        <f>'A. Results-Commodity Projection'!H208</f>
        <v>0</v>
      </c>
      <c r="AF128" s="573">
        <f>'A. Results-Commodity Projection'!I208</f>
        <v>0</v>
      </c>
      <c r="AG128" s="573">
        <f>'A. Results-Commodity Projection'!J208</f>
        <v>0</v>
      </c>
      <c r="AH128" s="573">
        <f>'A. Results-Commodity Projection'!K208</f>
        <v>0</v>
      </c>
      <c r="AI128" s="573">
        <f>SUM(Z128:AH128)</f>
        <v>0</v>
      </c>
      <c r="AJ128" s="134"/>
      <c r="AK128" s="116" t="str">
        <f>'3.Input- Contraceptive forecast'!$C$11</f>
        <v>MOH</v>
      </c>
      <c r="AL128" s="573">
        <f>'A. Results-Commodity Projection'!C209</f>
        <v>0</v>
      </c>
      <c r="AM128" s="573">
        <f>'A. Results-Commodity Projection'!D209</f>
        <v>0</v>
      </c>
      <c r="AN128" s="573">
        <f>'A. Results-Commodity Projection'!E209</f>
        <v>0</v>
      </c>
      <c r="AO128" s="573">
        <f>'A. Results-Commodity Projection'!F209</f>
        <v>0</v>
      </c>
      <c r="AP128" s="573">
        <f>'A. Results-Commodity Projection'!G209</f>
        <v>0</v>
      </c>
      <c r="AQ128" s="573">
        <f>'A. Results-Commodity Projection'!H209</f>
        <v>0</v>
      </c>
      <c r="AR128" s="573">
        <f>'A. Results-Commodity Projection'!I209</f>
        <v>0</v>
      </c>
      <c r="AS128" s="573">
        <f>'A. Results-Commodity Projection'!J209</f>
        <v>0</v>
      </c>
      <c r="AT128" s="573">
        <f>'A. Results-Commodity Projection'!K209</f>
        <v>0</v>
      </c>
      <c r="AU128" s="573">
        <f>SUM(AL128:AT128)</f>
        <v>0</v>
      </c>
      <c r="AV128" s="134"/>
      <c r="AW128" s="116" t="str">
        <f>'3.Input- Contraceptive forecast'!$C$11</f>
        <v>MOH</v>
      </c>
      <c r="AX128" s="573">
        <f>'A. Results-Commodity Projection'!C210</f>
        <v>0</v>
      </c>
      <c r="AY128" s="573">
        <f>'A. Results-Commodity Projection'!D210</f>
        <v>0</v>
      </c>
      <c r="AZ128" s="573">
        <f>'A. Results-Commodity Projection'!E210</f>
        <v>0</v>
      </c>
      <c r="BA128" s="573">
        <f>'A. Results-Commodity Projection'!F210</f>
        <v>0</v>
      </c>
      <c r="BB128" s="573">
        <f>'A. Results-Commodity Projection'!G210</f>
        <v>0</v>
      </c>
      <c r="BC128" s="573">
        <f>'A. Results-Commodity Projection'!H210</f>
        <v>0</v>
      </c>
      <c r="BD128" s="573">
        <f>'A. Results-Commodity Projection'!I210</f>
        <v>0</v>
      </c>
      <c r="BE128" s="573">
        <f>'A. Results-Commodity Projection'!J210</f>
        <v>0</v>
      </c>
      <c r="BF128" s="573">
        <f>'A. Results-Commodity Projection'!K210</f>
        <v>0</v>
      </c>
      <c r="BG128" s="573">
        <f>SUM(AX128:BF128)</f>
        <v>0</v>
      </c>
      <c r="BH128" s="134"/>
    </row>
    <row r="129" spans="1:60" x14ac:dyDescent="0.2">
      <c r="A129" s="116">
        <f>'3.Input- Contraceptive forecast'!$D$11</f>
        <v>0</v>
      </c>
      <c r="B129" s="572">
        <f>'A. Results-Commodity Projection'!C230</f>
        <v>0</v>
      </c>
      <c r="C129" s="572">
        <f>'A. Results-Commodity Projection'!D230</f>
        <v>0</v>
      </c>
      <c r="D129" s="572">
        <f>'A. Results-Commodity Projection'!E230</f>
        <v>0</v>
      </c>
      <c r="E129" s="572">
        <f>'A. Results-Commodity Projection'!F230</f>
        <v>0</v>
      </c>
      <c r="F129" s="572">
        <f>'A. Results-Commodity Projection'!G230</f>
        <v>0</v>
      </c>
      <c r="G129" s="572">
        <f>'A. Results-Commodity Projection'!H230</f>
        <v>0</v>
      </c>
      <c r="H129" s="572">
        <f>'A. Results-Commodity Projection'!I230</f>
        <v>0</v>
      </c>
      <c r="I129" s="572">
        <f>'A. Results-Commodity Projection'!J230</f>
        <v>0</v>
      </c>
      <c r="J129" s="572">
        <f>'A. Results-Commodity Projection'!K230</f>
        <v>0</v>
      </c>
      <c r="K129" s="573">
        <f t="shared" si="88"/>
        <v>0</v>
      </c>
      <c r="L129" s="624"/>
      <c r="M129" s="116">
        <f>'3.Input- Contraceptive forecast'!$D$11</f>
        <v>0</v>
      </c>
      <c r="N129" s="572">
        <f>'A. Results-Commodity Projection'!C231</f>
        <v>0</v>
      </c>
      <c r="O129" s="572">
        <f>'A. Results-Commodity Projection'!D231</f>
        <v>0</v>
      </c>
      <c r="P129" s="572">
        <f>'A. Results-Commodity Projection'!E231</f>
        <v>0</v>
      </c>
      <c r="Q129" s="572">
        <f>'A. Results-Commodity Projection'!F231</f>
        <v>0</v>
      </c>
      <c r="R129" s="572">
        <f>'A. Results-Commodity Projection'!G231</f>
        <v>0</v>
      </c>
      <c r="S129" s="572">
        <f>'A. Results-Commodity Projection'!H231</f>
        <v>0</v>
      </c>
      <c r="T129" s="572">
        <f>'A. Results-Commodity Projection'!I231</f>
        <v>0</v>
      </c>
      <c r="U129" s="572">
        <f>'A. Results-Commodity Projection'!J231</f>
        <v>0</v>
      </c>
      <c r="V129" s="572">
        <f>'A. Results-Commodity Projection'!K231</f>
        <v>0</v>
      </c>
      <c r="W129" s="573">
        <f>SUM(N129:V129)</f>
        <v>0</v>
      </c>
      <c r="X129" s="134"/>
      <c r="Y129" s="116">
        <f>'3.Input- Contraceptive forecast'!$D$11</f>
        <v>0</v>
      </c>
      <c r="Z129" s="572">
        <f>'A. Results-Commodity Projection'!C232</f>
        <v>0</v>
      </c>
      <c r="AA129" s="572">
        <f>'A. Results-Commodity Projection'!D232</f>
        <v>0</v>
      </c>
      <c r="AB129" s="572">
        <f>'A. Results-Commodity Projection'!E232</f>
        <v>0</v>
      </c>
      <c r="AC129" s="572">
        <f>'A. Results-Commodity Projection'!F232</f>
        <v>0</v>
      </c>
      <c r="AD129" s="572">
        <f>'A. Results-Commodity Projection'!G232</f>
        <v>0</v>
      </c>
      <c r="AE129" s="572">
        <f>'A. Results-Commodity Projection'!H232</f>
        <v>0</v>
      </c>
      <c r="AF129" s="572">
        <f>'A. Results-Commodity Projection'!I232</f>
        <v>0</v>
      </c>
      <c r="AG129" s="572">
        <f>'A. Results-Commodity Projection'!J232</f>
        <v>0</v>
      </c>
      <c r="AH129" s="572">
        <f>'A. Results-Commodity Projection'!K232</f>
        <v>0</v>
      </c>
      <c r="AI129" s="573">
        <f>SUM(Z129:AH129)</f>
        <v>0</v>
      </c>
      <c r="AJ129" s="134"/>
      <c r="AK129" s="116">
        <f>'3.Input- Contraceptive forecast'!$D$11</f>
        <v>0</v>
      </c>
      <c r="AL129" s="572">
        <f>'A. Results-Commodity Projection'!C233</f>
        <v>0</v>
      </c>
      <c r="AM129" s="572">
        <f>'A. Results-Commodity Projection'!D233</f>
        <v>0</v>
      </c>
      <c r="AN129" s="572">
        <f>'A. Results-Commodity Projection'!E233</f>
        <v>0</v>
      </c>
      <c r="AO129" s="572">
        <f>'A. Results-Commodity Projection'!F233</f>
        <v>0</v>
      </c>
      <c r="AP129" s="572">
        <f>'A. Results-Commodity Projection'!G233</f>
        <v>0</v>
      </c>
      <c r="AQ129" s="572">
        <f>'A. Results-Commodity Projection'!H233</f>
        <v>0</v>
      </c>
      <c r="AR129" s="572">
        <f>'A. Results-Commodity Projection'!I233</f>
        <v>0</v>
      </c>
      <c r="AS129" s="572">
        <f>'A. Results-Commodity Projection'!J233</f>
        <v>0</v>
      </c>
      <c r="AT129" s="572">
        <f>'A. Results-Commodity Projection'!K233</f>
        <v>0</v>
      </c>
      <c r="AU129" s="573">
        <f>SUM(AL129:AT129)</f>
        <v>0</v>
      </c>
      <c r="AV129" s="134"/>
      <c r="AW129" s="116">
        <f>'3.Input- Contraceptive forecast'!$D$11</f>
        <v>0</v>
      </c>
      <c r="AX129" s="572">
        <f>'A. Results-Commodity Projection'!C234</f>
        <v>0</v>
      </c>
      <c r="AY129" s="572">
        <f>'A. Results-Commodity Projection'!D234</f>
        <v>0</v>
      </c>
      <c r="AZ129" s="572">
        <f>'A. Results-Commodity Projection'!E234</f>
        <v>0</v>
      </c>
      <c r="BA129" s="572">
        <f>'A. Results-Commodity Projection'!F234</f>
        <v>0</v>
      </c>
      <c r="BB129" s="572">
        <f>'A. Results-Commodity Projection'!G234</f>
        <v>0</v>
      </c>
      <c r="BC129" s="572">
        <f>'A. Results-Commodity Projection'!H234</f>
        <v>0</v>
      </c>
      <c r="BD129" s="572">
        <f>'A. Results-Commodity Projection'!I234</f>
        <v>0</v>
      </c>
      <c r="BE129" s="572">
        <f>'A. Results-Commodity Projection'!J234</f>
        <v>0</v>
      </c>
      <c r="BF129" s="572">
        <f>'A. Results-Commodity Projection'!K234</f>
        <v>0</v>
      </c>
      <c r="BG129" s="573">
        <f>SUM(AX129:BF129)</f>
        <v>0</v>
      </c>
      <c r="BH129" s="134"/>
    </row>
    <row r="130" spans="1:60" x14ac:dyDescent="0.2">
      <c r="A130" s="155">
        <f>'3.Input- Contraceptive forecast'!$F$11</f>
        <v>0</v>
      </c>
      <c r="B130" s="572">
        <f>'A. Results-Commodity Projection'!P206</f>
        <v>0</v>
      </c>
      <c r="C130" s="572">
        <f>'A. Results-Commodity Projection'!Q206</f>
        <v>0</v>
      </c>
      <c r="D130" s="572">
        <f>'A. Results-Commodity Projection'!R206</f>
        <v>0</v>
      </c>
      <c r="E130" s="572">
        <f>'A. Results-Commodity Projection'!S206</f>
        <v>0</v>
      </c>
      <c r="F130" s="572">
        <f>'A. Results-Commodity Projection'!T206</f>
        <v>0</v>
      </c>
      <c r="G130" s="572">
        <f>'A. Results-Commodity Projection'!U206</f>
        <v>0</v>
      </c>
      <c r="H130" s="572">
        <f>'A. Results-Commodity Projection'!V206</f>
        <v>0</v>
      </c>
      <c r="I130" s="572">
        <f>'A. Results-Commodity Projection'!W206</f>
        <v>0</v>
      </c>
      <c r="J130" s="572">
        <f>'A. Results-Commodity Projection'!X206</f>
        <v>0</v>
      </c>
      <c r="K130" s="573">
        <f t="shared" si="88"/>
        <v>0</v>
      </c>
      <c r="L130" s="624"/>
      <c r="M130" s="155">
        <f>'3.Input- Contraceptive forecast'!$F$11</f>
        <v>0</v>
      </c>
      <c r="N130" s="572">
        <f>'A. Results-Commodity Projection'!P207</f>
        <v>0</v>
      </c>
      <c r="O130" s="572">
        <f>'A. Results-Commodity Projection'!Q207</f>
        <v>0</v>
      </c>
      <c r="P130" s="572">
        <f>'A. Results-Commodity Projection'!R207</f>
        <v>0</v>
      </c>
      <c r="Q130" s="572">
        <f>'A. Results-Commodity Projection'!S207</f>
        <v>0</v>
      </c>
      <c r="R130" s="572">
        <f>'A. Results-Commodity Projection'!T207</f>
        <v>0</v>
      </c>
      <c r="S130" s="572">
        <f>'A. Results-Commodity Projection'!U207</f>
        <v>0</v>
      </c>
      <c r="T130" s="572">
        <f>'A. Results-Commodity Projection'!V207</f>
        <v>0</v>
      </c>
      <c r="U130" s="572">
        <f>'A. Results-Commodity Projection'!W207</f>
        <v>0</v>
      </c>
      <c r="V130" s="572">
        <f>'A. Results-Commodity Projection'!X207</f>
        <v>0</v>
      </c>
      <c r="W130" s="573">
        <f t="shared" ref="W130:W135" si="89">SUM(N130:V130)</f>
        <v>0</v>
      </c>
      <c r="X130" s="134"/>
      <c r="Y130" s="155">
        <f>'3.Input- Contraceptive forecast'!$F$11</f>
        <v>0</v>
      </c>
      <c r="Z130" s="572">
        <f>'A. Results-Commodity Projection'!P208</f>
        <v>0</v>
      </c>
      <c r="AA130" s="572">
        <f>'A. Results-Commodity Projection'!Q208</f>
        <v>0</v>
      </c>
      <c r="AB130" s="572">
        <f>'A. Results-Commodity Projection'!R208</f>
        <v>0</v>
      </c>
      <c r="AC130" s="572">
        <f>'A. Results-Commodity Projection'!S208</f>
        <v>0</v>
      </c>
      <c r="AD130" s="572">
        <f>'A. Results-Commodity Projection'!T208</f>
        <v>0</v>
      </c>
      <c r="AE130" s="572">
        <f>'A. Results-Commodity Projection'!U208</f>
        <v>0</v>
      </c>
      <c r="AF130" s="572">
        <f>'A. Results-Commodity Projection'!V208</f>
        <v>0</v>
      </c>
      <c r="AG130" s="572">
        <f>'A. Results-Commodity Projection'!W208</f>
        <v>0</v>
      </c>
      <c r="AH130" s="572">
        <f>'A. Results-Commodity Projection'!X208</f>
        <v>0</v>
      </c>
      <c r="AI130" s="573">
        <f t="shared" ref="AI130:AI135" si="90">SUM(Z130:AH130)</f>
        <v>0</v>
      </c>
      <c r="AJ130" s="134"/>
      <c r="AK130" s="155">
        <f>'3.Input- Contraceptive forecast'!$F$11</f>
        <v>0</v>
      </c>
      <c r="AL130" s="572">
        <f>'A. Results-Commodity Projection'!P209</f>
        <v>0</v>
      </c>
      <c r="AM130" s="572">
        <f>'A. Results-Commodity Projection'!Q209</f>
        <v>0</v>
      </c>
      <c r="AN130" s="572">
        <f>'A. Results-Commodity Projection'!R209</f>
        <v>0</v>
      </c>
      <c r="AO130" s="572">
        <f>'A. Results-Commodity Projection'!S209</f>
        <v>0</v>
      </c>
      <c r="AP130" s="572">
        <f>'A. Results-Commodity Projection'!T209</f>
        <v>0</v>
      </c>
      <c r="AQ130" s="572">
        <f>'A. Results-Commodity Projection'!U209</f>
        <v>0</v>
      </c>
      <c r="AR130" s="572">
        <f>'A. Results-Commodity Projection'!V209</f>
        <v>0</v>
      </c>
      <c r="AS130" s="572">
        <f>'A. Results-Commodity Projection'!W209</f>
        <v>0</v>
      </c>
      <c r="AT130" s="572">
        <f>'A. Results-Commodity Projection'!X209</f>
        <v>0</v>
      </c>
      <c r="AU130" s="573">
        <f t="shared" ref="AU130:AU135" si="91">SUM(AL130:AT130)</f>
        <v>0</v>
      </c>
      <c r="AV130" s="134"/>
      <c r="AW130" s="155">
        <f>'3.Input- Contraceptive forecast'!$F$11</f>
        <v>0</v>
      </c>
      <c r="AX130" s="572">
        <f>'A. Results-Commodity Projection'!P210</f>
        <v>0</v>
      </c>
      <c r="AY130" s="572">
        <f>'A. Results-Commodity Projection'!Q210</f>
        <v>0</v>
      </c>
      <c r="AZ130" s="572">
        <f>'A. Results-Commodity Projection'!R210</f>
        <v>0</v>
      </c>
      <c r="BA130" s="572">
        <f>'A. Results-Commodity Projection'!S210</f>
        <v>0</v>
      </c>
      <c r="BB130" s="572">
        <f>'A. Results-Commodity Projection'!T210</f>
        <v>0</v>
      </c>
      <c r="BC130" s="572">
        <f>'A. Results-Commodity Projection'!U210</f>
        <v>0</v>
      </c>
      <c r="BD130" s="572">
        <f>'A. Results-Commodity Projection'!V210</f>
        <v>0</v>
      </c>
      <c r="BE130" s="572">
        <f>'A. Results-Commodity Projection'!W210</f>
        <v>0</v>
      </c>
      <c r="BF130" s="572">
        <f>'A. Results-Commodity Projection'!X210</f>
        <v>0</v>
      </c>
      <c r="BG130" s="573">
        <f t="shared" ref="BG130:BG135" si="92">SUM(AX130:BF130)</f>
        <v>0</v>
      </c>
      <c r="BH130" s="134"/>
    </row>
    <row r="131" spans="1:60" x14ac:dyDescent="0.2">
      <c r="A131" s="151">
        <f>'3.Input- Contraceptive forecast'!$G$11</f>
        <v>0</v>
      </c>
      <c r="B131" s="572">
        <f>'A. Results-Commodity Projection'!P230</f>
        <v>0</v>
      </c>
      <c r="C131" s="572">
        <f>'A. Results-Commodity Projection'!Q230</f>
        <v>0</v>
      </c>
      <c r="D131" s="572">
        <f>'A. Results-Commodity Projection'!R230</f>
        <v>0</v>
      </c>
      <c r="E131" s="572">
        <f>'A. Results-Commodity Projection'!S230</f>
        <v>0</v>
      </c>
      <c r="F131" s="572">
        <f>'A. Results-Commodity Projection'!T230</f>
        <v>0</v>
      </c>
      <c r="G131" s="572">
        <f>'A. Results-Commodity Projection'!U230</f>
        <v>0</v>
      </c>
      <c r="H131" s="572">
        <f>'A. Results-Commodity Projection'!V230</f>
        <v>0</v>
      </c>
      <c r="I131" s="572">
        <f>'A. Results-Commodity Projection'!W230</f>
        <v>0</v>
      </c>
      <c r="J131" s="572">
        <f>'A. Results-Commodity Projection'!X230</f>
        <v>0</v>
      </c>
      <c r="K131" s="573">
        <f t="shared" si="88"/>
        <v>0</v>
      </c>
      <c r="L131" s="624"/>
      <c r="M131" s="151">
        <f>'3.Input- Contraceptive forecast'!$G$11</f>
        <v>0</v>
      </c>
      <c r="N131" s="572">
        <f>'A. Results-Commodity Projection'!P231</f>
        <v>0</v>
      </c>
      <c r="O131" s="572">
        <f>'A. Results-Commodity Projection'!Q231</f>
        <v>0</v>
      </c>
      <c r="P131" s="572">
        <f>'A. Results-Commodity Projection'!R231</f>
        <v>0</v>
      </c>
      <c r="Q131" s="572">
        <f>'A. Results-Commodity Projection'!S231</f>
        <v>0</v>
      </c>
      <c r="R131" s="572">
        <f>'A. Results-Commodity Projection'!T231</f>
        <v>0</v>
      </c>
      <c r="S131" s="572">
        <f>'A. Results-Commodity Projection'!U231</f>
        <v>0</v>
      </c>
      <c r="T131" s="572">
        <f>'A. Results-Commodity Projection'!V231</f>
        <v>0</v>
      </c>
      <c r="U131" s="572">
        <f>'A. Results-Commodity Projection'!W231</f>
        <v>0</v>
      </c>
      <c r="V131" s="572">
        <f>'A. Results-Commodity Projection'!X231</f>
        <v>0</v>
      </c>
      <c r="W131" s="573">
        <f t="shared" si="89"/>
        <v>0</v>
      </c>
      <c r="X131" s="134"/>
      <c r="Y131" s="151">
        <f>'3.Input- Contraceptive forecast'!$G$11</f>
        <v>0</v>
      </c>
      <c r="Z131" s="572">
        <f>'A. Results-Commodity Projection'!P232</f>
        <v>0</v>
      </c>
      <c r="AA131" s="572">
        <f>'A. Results-Commodity Projection'!Q232</f>
        <v>0</v>
      </c>
      <c r="AB131" s="572">
        <f>'A. Results-Commodity Projection'!R232</f>
        <v>0</v>
      </c>
      <c r="AC131" s="572">
        <f>'A. Results-Commodity Projection'!S232</f>
        <v>0</v>
      </c>
      <c r="AD131" s="572">
        <f>'A. Results-Commodity Projection'!T232</f>
        <v>0</v>
      </c>
      <c r="AE131" s="572">
        <f>'A. Results-Commodity Projection'!U232</f>
        <v>0</v>
      </c>
      <c r="AF131" s="572">
        <f>'A. Results-Commodity Projection'!V232</f>
        <v>0</v>
      </c>
      <c r="AG131" s="572">
        <f>'A. Results-Commodity Projection'!W232</f>
        <v>0</v>
      </c>
      <c r="AH131" s="572">
        <f>'A. Results-Commodity Projection'!X232</f>
        <v>0</v>
      </c>
      <c r="AI131" s="573">
        <f t="shared" si="90"/>
        <v>0</v>
      </c>
      <c r="AJ131" s="134"/>
      <c r="AK131" s="151">
        <f>'3.Input- Contraceptive forecast'!$G$11</f>
        <v>0</v>
      </c>
      <c r="AL131" s="572">
        <f>'A. Results-Commodity Projection'!P233</f>
        <v>0</v>
      </c>
      <c r="AM131" s="572">
        <f>'A. Results-Commodity Projection'!Q233</f>
        <v>0</v>
      </c>
      <c r="AN131" s="572">
        <f>'A. Results-Commodity Projection'!R233</f>
        <v>0</v>
      </c>
      <c r="AO131" s="572">
        <f>'A. Results-Commodity Projection'!S233</f>
        <v>0</v>
      </c>
      <c r="AP131" s="572">
        <f>'A. Results-Commodity Projection'!T233</f>
        <v>0</v>
      </c>
      <c r="AQ131" s="572">
        <f>'A. Results-Commodity Projection'!U233</f>
        <v>0</v>
      </c>
      <c r="AR131" s="572">
        <f>'A. Results-Commodity Projection'!V233</f>
        <v>0</v>
      </c>
      <c r="AS131" s="572">
        <f>'A. Results-Commodity Projection'!W233</f>
        <v>0</v>
      </c>
      <c r="AT131" s="572">
        <f>'A. Results-Commodity Projection'!X233</f>
        <v>0</v>
      </c>
      <c r="AU131" s="573">
        <f t="shared" si="91"/>
        <v>0</v>
      </c>
      <c r="AV131" s="134"/>
      <c r="AW131" s="151">
        <f>'3.Input- Contraceptive forecast'!$G$11</f>
        <v>0</v>
      </c>
      <c r="AX131" s="572">
        <f>'A. Results-Commodity Projection'!P234</f>
        <v>0</v>
      </c>
      <c r="AY131" s="572">
        <f>'A. Results-Commodity Projection'!Q234</f>
        <v>0</v>
      </c>
      <c r="AZ131" s="572">
        <f>'A. Results-Commodity Projection'!R234</f>
        <v>0</v>
      </c>
      <c r="BA131" s="572">
        <f>'A. Results-Commodity Projection'!S234</f>
        <v>0</v>
      </c>
      <c r="BB131" s="572">
        <f>'A. Results-Commodity Projection'!T234</f>
        <v>0</v>
      </c>
      <c r="BC131" s="572">
        <f>'A. Results-Commodity Projection'!U234</f>
        <v>0</v>
      </c>
      <c r="BD131" s="572">
        <f>'A. Results-Commodity Projection'!V234</f>
        <v>0</v>
      </c>
      <c r="BE131" s="572">
        <f>'A. Results-Commodity Projection'!W234</f>
        <v>0</v>
      </c>
      <c r="BF131" s="572">
        <f>'A. Results-Commodity Projection'!X234</f>
        <v>0</v>
      </c>
      <c r="BG131" s="573">
        <f t="shared" si="92"/>
        <v>0</v>
      </c>
      <c r="BH131" s="134"/>
    </row>
    <row r="132" spans="1:60" x14ac:dyDescent="0.2">
      <c r="A132" s="151" t="str">
        <f>'3.Input- Contraceptive forecast'!$H$11</f>
        <v>Social Marketing</v>
      </c>
      <c r="B132" s="572">
        <f>'A. Results-Commodity Projection'!P254</f>
        <v>0</v>
      </c>
      <c r="C132" s="572">
        <f>'A. Results-Commodity Projection'!Q254</f>
        <v>0</v>
      </c>
      <c r="D132" s="572">
        <f>'A. Results-Commodity Projection'!R254</f>
        <v>0</v>
      </c>
      <c r="E132" s="572">
        <f>'A. Results-Commodity Projection'!S254</f>
        <v>0</v>
      </c>
      <c r="F132" s="572">
        <f>'A. Results-Commodity Projection'!T254</f>
        <v>0</v>
      </c>
      <c r="G132" s="572">
        <f>'A. Results-Commodity Projection'!U254</f>
        <v>0</v>
      </c>
      <c r="H132" s="572">
        <f>'A. Results-Commodity Projection'!V254</f>
        <v>0</v>
      </c>
      <c r="I132" s="572">
        <f>'A. Results-Commodity Projection'!W254</f>
        <v>0</v>
      </c>
      <c r="J132" s="572">
        <f>'A. Results-Commodity Projection'!X254</f>
        <v>0</v>
      </c>
      <c r="K132" s="573">
        <f t="shared" si="88"/>
        <v>0</v>
      </c>
      <c r="L132" s="624"/>
      <c r="M132" s="151" t="str">
        <f>'3.Input- Contraceptive forecast'!$H$11</f>
        <v>Social Marketing</v>
      </c>
      <c r="N132" s="572">
        <f>'A. Results-Commodity Projection'!P255</f>
        <v>0</v>
      </c>
      <c r="O132" s="572">
        <f>'A. Results-Commodity Projection'!Q255</f>
        <v>0</v>
      </c>
      <c r="P132" s="572">
        <f>'A. Results-Commodity Projection'!R255</f>
        <v>0</v>
      </c>
      <c r="Q132" s="572">
        <f>'A. Results-Commodity Projection'!S255</f>
        <v>0</v>
      </c>
      <c r="R132" s="572">
        <f>'A. Results-Commodity Projection'!T255</f>
        <v>0</v>
      </c>
      <c r="S132" s="572">
        <f>'A. Results-Commodity Projection'!U255</f>
        <v>0</v>
      </c>
      <c r="T132" s="572">
        <f>'A. Results-Commodity Projection'!V255</f>
        <v>0</v>
      </c>
      <c r="U132" s="572">
        <f>'A. Results-Commodity Projection'!W255</f>
        <v>0</v>
      </c>
      <c r="V132" s="572">
        <f>'A. Results-Commodity Projection'!X255</f>
        <v>0</v>
      </c>
      <c r="W132" s="573">
        <f t="shared" si="89"/>
        <v>0</v>
      </c>
      <c r="X132" s="134"/>
      <c r="Y132" s="151" t="str">
        <f>'3.Input- Contraceptive forecast'!$H$11</f>
        <v>Social Marketing</v>
      </c>
      <c r="Z132" s="572">
        <f>'A. Results-Commodity Projection'!P256</f>
        <v>0</v>
      </c>
      <c r="AA132" s="572">
        <f>'A. Results-Commodity Projection'!Q256</f>
        <v>0</v>
      </c>
      <c r="AB132" s="572">
        <f>'A. Results-Commodity Projection'!R256</f>
        <v>0</v>
      </c>
      <c r="AC132" s="572">
        <f>'A. Results-Commodity Projection'!S256</f>
        <v>0</v>
      </c>
      <c r="AD132" s="572">
        <f>'A. Results-Commodity Projection'!T256</f>
        <v>0</v>
      </c>
      <c r="AE132" s="572">
        <f>'A. Results-Commodity Projection'!U256</f>
        <v>0</v>
      </c>
      <c r="AF132" s="572">
        <f>'A. Results-Commodity Projection'!V256</f>
        <v>0</v>
      </c>
      <c r="AG132" s="572">
        <f>'A. Results-Commodity Projection'!W256</f>
        <v>0</v>
      </c>
      <c r="AH132" s="572">
        <f>'A. Results-Commodity Projection'!X256</f>
        <v>0</v>
      </c>
      <c r="AI132" s="573">
        <f t="shared" si="90"/>
        <v>0</v>
      </c>
      <c r="AJ132" s="134"/>
      <c r="AK132" s="151" t="str">
        <f>'3.Input- Contraceptive forecast'!$H$11</f>
        <v>Social Marketing</v>
      </c>
      <c r="AL132" s="572">
        <f>'A. Results-Commodity Projection'!P257</f>
        <v>0</v>
      </c>
      <c r="AM132" s="572">
        <f>'A. Results-Commodity Projection'!Q257</f>
        <v>0</v>
      </c>
      <c r="AN132" s="572">
        <f>'A. Results-Commodity Projection'!R257</f>
        <v>0</v>
      </c>
      <c r="AO132" s="572">
        <f>'A. Results-Commodity Projection'!S257</f>
        <v>0</v>
      </c>
      <c r="AP132" s="572">
        <f>'A. Results-Commodity Projection'!T257</f>
        <v>0</v>
      </c>
      <c r="AQ132" s="572">
        <f>'A. Results-Commodity Projection'!U257</f>
        <v>0</v>
      </c>
      <c r="AR132" s="572">
        <f>'A. Results-Commodity Projection'!V257</f>
        <v>0</v>
      </c>
      <c r="AS132" s="572">
        <f>'A. Results-Commodity Projection'!W257</f>
        <v>0</v>
      </c>
      <c r="AT132" s="572">
        <f>'A. Results-Commodity Projection'!X257</f>
        <v>0</v>
      </c>
      <c r="AU132" s="573">
        <f t="shared" si="91"/>
        <v>0</v>
      </c>
      <c r="AV132" s="134"/>
      <c r="AW132" s="151" t="str">
        <f>'3.Input- Contraceptive forecast'!$H$11</f>
        <v>Social Marketing</v>
      </c>
      <c r="AX132" s="572">
        <f>'A. Results-Commodity Projection'!P258</f>
        <v>0</v>
      </c>
      <c r="AY132" s="572">
        <f>'A. Results-Commodity Projection'!Q258</f>
        <v>0</v>
      </c>
      <c r="AZ132" s="572">
        <f>'A. Results-Commodity Projection'!R258</f>
        <v>0</v>
      </c>
      <c r="BA132" s="572">
        <f>'A. Results-Commodity Projection'!S258</f>
        <v>0</v>
      </c>
      <c r="BB132" s="572">
        <f>'A. Results-Commodity Projection'!T258</f>
        <v>0</v>
      </c>
      <c r="BC132" s="572">
        <f>'A. Results-Commodity Projection'!U258</f>
        <v>0</v>
      </c>
      <c r="BD132" s="572">
        <f>'A. Results-Commodity Projection'!V258</f>
        <v>0</v>
      </c>
      <c r="BE132" s="572">
        <f>'A. Results-Commodity Projection'!W258</f>
        <v>0</v>
      </c>
      <c r="BF132" s="572">
        <f>'A. Results-Commodity Projection'!X258</f>
        <v>0</v>
      </c>
      <c r="BG132" s="573">
        <f t="shared" si="92"/>
        <v>0</v>
      </c>
      <c r="BH132" s="134"/>
    </row>
    <row r="133" spans="1:60" x14ac:dyDescent="0.2">
      <c r="A133" s="151">
        <f>'3.Input- Contraceptive forecast'!$I$11</f>
        <v>0</v>
      </c>
      <c r="B133" s="572">
        <f>'A. Results-Commodity Projection'!AC206</f>
        <v>0</v>
      </c>
      <c r="C133" s="572">
        <f>'A. Results-Commodity Projection'!AD206</f>
        <v>0</v>
      </c>
      <c r="D133" s="572">
        <f>'A. Results-Commodity Projection'!AE206</f>
        <v>0</v>
      </c>
      <c r="E133" s="572">
        <f>'A. Results-Commodity Projection'!AF206</f>
        <v>0</v>
      </c>
      <c r="F133" s="572">
        <f>'A. Results-Commodity Projection'!AG206</f>
        <v>0</v>
      </c>
      <c r="G133" s="572">
        <f>'A. Results-Commodity Projection'!AH206</f>
        <v>0</v>
      </c>
      <c r="H133" s="572">
        <f>'A. Results-Commodity Projection'!AI206</f>
        <v>0</v>
      </c>
      <c r="I133" s="572">
        <f>'A. Results-Commodity Projection'!AJ206</f>
        <v>0</v>
      </c>
      <c r="J133" s="572">
        <f>'A. Results-Commodity Projection'!AK206</f>
        <v>0</v>
      </c>
      <c r="K133" s="573">
        <f t="shared" si="88"/>
        <v>0</v>
      </c>
      <c r="L133" s="624"/>
      <c r="M133" s="151">
        <f>'3.Input- Contraceptive forecast'!$I$11</f>
        <v>0</v>
      </c>
      <c r="N133" s="572">
        <f>'A. Results-Commodity Projection'!AC207</f>
        <v>0</v>
      </c>
      <c r="O133" s="572">
        <f>'A. Results-Commodity Projection'!AD207</f>
        <v>0</v>
      </c>
      <c r="P133" s="572">
        <f>'A. Results-Commodity Projection'!AE207</f>
        <v>0</v>
      </c>
      <c r="Q133" s="572">
        <f>'A. Results-Commodity Projection'!AF207</f>
        <v>0</v>
      </c>
      <c r="R133" s="572">
        <f>'A. Results-Commodity Projection'!AG207</f>
        <v>0</v>
      </c>
      <c r="S133" s="572">
        <f>'A. Results-Commodity Projection'!AH207</f>
        <v>0</v>
      </c>
      <c r="T133" s="572">
        <f>'A. Results-Commodity Projection'!AI207</f>
        <v>0</v>
      </c>
      <c r="U133" s="572">
        <f>'A. Results-Commodity Projection'!AJ207</f>
        <v>0</v>
      </c>
      <c r="V133" s="572">
        <f>'A. Results-Commodity Projection'!AK207</f>
        <v>0</v>
      </c>
      <c r="W133" s="573">
        <f t="shared" si="89"/>
        <v>0</v>
      </c>
      <c r="X133" s="134"/>
      <c r="Y133" s="151">
        <f>'3.Input- Contraceptive forecast'!$I$11</f>
        <v>0</v>
      </c>
      <c r="Z133" s="572">
        <f>'A. Results-Commodity Projection'!AC208</f>
        <v>0</v>
      </c>
      <c r="AA133" s="572">
        <f>'A. Results-Commodity Projection'!AD208</f>
        <v>0</v>
      </c>
      <c r="AB133" s="572">
        <f>'A. Results-Commodity Projection'!AE208</f>
        <v>0</v>
      </c>
      <c r="AC133" s="572">
        <f>'A. Results-Commodity Projection'!AF208</f>
        <v>0</v>
      </c>
      <c r="AD133" s="572">
        <f>'A. Results-Commodity Projection'!AG208</f>
        <v>0</v>
      </c>
      <c r="AE133" s="572">
        <f>'A. Results-Commodity Projection'!AH208</f>
        <v>0</v>
      </c>
      <c r="AF133" s="572">
        <f>'A. Results-Commodity Projection'!AI208</f>
        <v>0</v>
      </c>
      <c r="AG133" s="572">
        <f>'A. Results-Commodity Projection'!AJ208</f>
        <v>0</v>
      </c>
      <c r="AH133" s="572">
        <f>'A. Results-Commodity Projection'!AK208</f>
        <v>0</v>
      </c>
      <c r="AI133" s="573">
        <f t="shared" si="90"/>
        <v>0</v>
      </c>
      <c r="AJ133" s="134"/>
      <c r="AK133" s="151">
        <f>'3.Input- Contraceptive forecast'!$I$11</f>
        <v>0</v>
      </c>
      <c r="AL133" s="572">
        <f>'A. Results-Commodity Projection'!AC209</f>
        <v>0</v>
      </c>
      <c r="AM133" s="572">
        <f>'A. Results-Commodity Projection'!AD209</f>
        <v>0</v>
      </c>
      <c r="AN133" s="572">
        <f>'A. Results-Commodity Projection'!AE209</f>
        <v>0</v>
      </c>
      <c r="AO133" s="572">
        <f>'A. Results-Commodity Projection'!AF209</f>
        <v>0</v>
      </c>
      <c r="AP133" s="572">
        <f>'A. Results-Commodity Projection'!AG209</f>
        <v>0</v>
      </c>
      <c r="AQ133" s="572">
        <f>'A. Results-Commodity Projection'!AH209</f>
        <v>0</v>
      </c>
      <c r="AR133" s="572">
        <f>'A. Results-Commodity Projection'!AI209</f>
        <v>0</v>
      </c>
      <c r="AS133" s="572">
        <f>'A. Results-Commodity Projection'!AJ209</f>
        <v>0</v>
      </c>
      <c r="AT133" s="572">
        <f>'A. Results-Commodity Projection'!AK209</f>
        <v>0</v>
      </c>
      <c r="AU133" s="573">
        <f t="shared" si="91"/>
        <v>0</v>
      </c>
      <c r="AV133" s="134"/>
      <c r="AW133" s="151">
        <f>'3.Input- Contraceptive forecast'!$I$11</f>
        <v>0</v>
      </c>
      <c r="AX133" s="572">
        <f>'A. Results-Commodity Projection'!AC210</f>
        <v>0</v>
      </c>
      <c r="AY133" s="572">
        <f>'A. Results-Commodity Projection'!AD210</f>
        <v>0</v>
      </c>
      <c r="AZ133" s="572">
        <f>'A. Results-Commodity Projection'!AE210</f>
        <v>0</v>
      </c>
      <c r="BA133" s="572">
        <f>'A. Results-Commodity Projection'!AF210</f>
        <v>0</v>
      </c>
      <c r="BB133" s="572">
        <f>'A. Results-Commodity Projection'!AG210</f>
        <v>0</v>
      </c>
      <c r="BC133" s="572">
        <f>'A. Results-Commodity Projection'!AH210</f>
        <v>0</v>
      </c>
      <c r="BD133" s="572">
        <f>'A. Results-Commodity Projection'!AI210</f>
        <v>0</v>
      </c>
      <c r="BE133" s="572">
        <f>'A. Results-Commodity Projection'!AJ210</f>
        <v>0</v>
      </c>
      <c r="BF133" s="572">
        <f>'A. Results-Commodity Projection'!AK210</f>
        <v>0</v>
      </c>
      <c r="BG133" s="573">
        <f t="shared" si="92"/>
        <v>0</v>
      </c>
      <c r="BH133" s="134"/>
    </row>
    <row r="134" spans="1:60" x14ac:dyDescent="0.2">
      <c r="A134" s="151" t="str">
        <f>'3.Input- Contraceptive forecast'!$J$10</f>
        <v>Commerical</v>
      </c>
      <c r="B134" s="572">
        <f>'A. Results-Commodity Projection'!AC230</f>
        <v>0</v>
      </c>
      <c r="C134" s="572">
        <f>'A. Results-Commodity Projection'!AD230</f>
        <v>0</v>
      </c>
      <c r="D134" s="572">
        <f>'A. Results-Commodity Projection'!AE230</f>
        <v>0</v>
      </c>
      <c r="E134" s="572">
        <f>'A. Results-Commodity Projection'!AF230</f>
        <v>0</v>
      </c>
      <c r="F134" s="572">
        <f>'A. Results-Commodity Projection'!AG230</f>
        <v>0</v>
      </c>
      <c r="G134" s="572">
        <f>'A. Results-Commodity Projection'!AH230</f>
        <v>0</v>
      </c>
      <c r="H134" s="572">
        <f>'A. Results-Commodity Projection'!AI230</f>
        <v>0</v>
      </c>
      <c r="I134" s="572">
        <f>'A. Results-Commodity Projection'!AJ230</f>
        <v>0</v>
      </c>
      <c r="J134" s="572">
        <f>'A. Results-Commodity Projection'!AK230</f>
        <v>0</v>
      </c>
      <c r="K134" s="573">
        <f t="shared" si="88"/>
        <v>0</v>
      </c>
      <c r="L134" s="624"/>
      <c r="M134" s="151" t="str">
        <f>'3.Input- Contraceptive forecast'!$J$10</f>
        <v>Commerical</v>
      </c>
      <c r="N134" s="572">
        <f>'A. Results-Commodity Projection'!AC231</f>
        <v>0</v>
      </c>
      <c r="O134" s="572">
        <f>'A. Results-Commodity Projection'!AD231</f>
        <v>0</v>
      </c>
      <c r="P134" s="572">
        <f>'A. Results-Commodity Projection'!AE231</f>
        <v>0</v>
      </c>
      <c r="Q134" s="572">
        <f>'A. Results-Commodity Projection'!AF231</f>
        <v>0</v>
      </c>
      <c r="R134" s="572">
        <f>'A. Results-Commodity Projection'!AG231</f>
        <v>0</v>
      </c>
      <c r="S134" s="572">
        <f>'A. Results-Commodity Projection'!AH231</f>
        <v>0</v>
      </c>
      <c r="T134" s="572">
        <f>'A. Results-Commodity Projection'!AI231</f>
        <v>0</v>
      </c>
      <c r="U134" s="572">
        <f>'A. Results-Commodity Projection'!AJ231</f>
        <v>0</v>
      </c>
      <c r="V134" s="572">
        <f>'A. Results-Commodity Projection'!AK231</f>
        <v>0</v>
      </c>
      <c r="W134" s="573">
        <f t="shared" si="89"/>
        <v>0</v>
      </c>
      <c r="X134" s="134"/>
      <c r="Y134" s="151" t="str">
        <f>'3.Input- Contraceptive forecast'!$J$10</f>
        <v>Commerical</v>
      </c>
      <c r="Z134" s="572">
        <f>'A. Results-Commodity Projection'!AC232</f>
        <v>0</v>
      </c>
      <c r="AA134" s="572">
        <f>'A. Results-Commodity Projection'!AD232</f>
        <v>0</v>
      </c>
      <c r="AB134" s="572">
        <f>'A. Results-Commodity Projection'!AE232</f>
        <v>0</v>
      </c>
      <c r="AC134" s="572">
        <f>'A. Results-Commodity Projection'!AF232</f>
        <v>0</v>
      </c>
      <c r="AD134" s="572">
        <f>'A. Results-Commodity Projection'!AG232</f>
        <v>0</v>
      </c>
      <c r="AE134" s="572">
        <f>'A. Results-Commodity Projection'!AH232</f>
        <v>0</v>
      </c>
      <c r="AF134" s="572">
        <f>'A. Results-Commodity Projection'!AI232</f>
        <v>0</v>
      </c>
      <c r="AG134" s="572">
        <f>'A. Results-Commodity Projection'!AJ232</f>
        <v>0</v>
      </c>
      <c r="AH134" s="572">
        <f>'A. Results-Commodity Projection'!AK232</f>
        <v>0</v>
      </c>
      <c r="AI134" s="573">
        <f t="shared" si="90"/>
        <v>0</v>
      </c>
      <c r="AJ134" s="134"/>
      <c r="AK134" s="151" t="str">
        <f>'3.Input- Contraceptive forecast'!$J$10</f>
        <v>Commerical</v>
      </c>
      <c r="AL134" s="572">
        <f>'A. Results-Commodity Projection'!AC233</f>
        <v>0</v>
      </c>
      <c r="AM134" s="572">
        <f>'A. Results-Commodity Projection'!AD233</f>
        <v>0</v>
      </c>
      <c r="AN134" s="572">
        <f>'A. Results-Commodity Projection'!AE233</f>
        <v>0</v>
      </c>
      <c r="AO134" s="572">
        <f>'A. Results-Commodity Projection'!AF233</f>
        <v>0</v>
      </c>
      <c r="AP134" s="572">
        <f>'A. Results-Commodity Projection'!AG233</f>
        <v>0</v>
      </c>
      <c r="AQ134" s="572">
        <f>'A. Results-Commodity Projection'!AH233</f>
        <v>0</v>
      </c>
      <c r="AR134" s="572">
        <f>'A. Results-Commodity Projection'!AI233</f>
        <v>0</v>
      </c>
      <c r="AS134" s="572">
        <f>'A. Results-Commodity Projection'!AJ233</f>
        <v>0</v>
      </c>
      <c r="AT134" s="572">
        <f>'A. Results-Commodity Projection'!AK233</f>
        <v>0</v>
      </c>
      <c r="AU134" s="573">
        <f t="shared" si="91"/>
        <v>0</v>
      </c>
      <c r="AV134" s="134"/>
      <c r="AW134" s="151" t="str">
        <f>'3.Input- Contraceptive forecast'!$J$10</f>
        <v>Commerical</v>
      </c>
      <c r="AX134" s="572">
        <f>'A. Results-Commodity Projection'!AC234</f>
        <v>0</v>
      </c>
      <c r="AY134" s="572">
        <f>'A. Results-Commodity Projection'!AD234</f>
        <v>0</v>
      </c>
      <c r="AZ134" s="572">
        <f>'A. Results-Commodity Projection'!AE234</f>
        <v>0</v>
      </c>
      <c r="BA134" s="572">
        <f>'A. Results-Commodity Projection'!AF234</f>
        <v>0</v>
      </c>
      <c r="BB134" s="572">
        <f>'A. Results-Commodity Projection'!AG234</f>
        <v>0</v>
      </c>
      <c r="BC134" s="572">
        <f>'A. Results-Commodity Projection'!AH234</f>
        <v>0</v>
      </c>
      <c r="BD134" s="572">
        <f>'A. Results-Commodity Projection'!AI234</f>
        <v>0</v>
      </c>
      <c r="BE134" s="572">
        <f>'A. Results-Commodity Projection'!AJ234</f>
        <v>0</v>
      </c>
      <c r="BF134" s="572">
        <f>'A. Results-Commodity Projection'!AK234</f>
        <v>0</v>
      </c>
      <c r="BG134" s="573">
        <f t="shared" si="92"/>
        <v>0</v>
      </c>
      <c r="BH134" s="134"/>
    </row>
    <row r="135" spans="1:60" x14ac:dyDescent="0.2">
      <c r="A135" s="153" t="s">
        <v>24</v>
      </c>
      <c r="B135" s="141">
        <f t="shared" ref="B135:J135" si="93">SUM(B127,B130:B134)</f>
        <v>0</v>
      </c>
      <c r="C135" s="141">
        <f t="shared" si="93"/>
        <v>0</v>
      </c>
      <c r="D135" s="141">
        <f t="shared" si="93"/>
        <v>0</v>
      </c>
      <c r="E135" s="141">
        <f t="shared" si="93"/>
        <v>0</v>
      </c>
      <c r="F135" s="141">
        <f t="shared" si="93"/>
        <v>0</v>
      </c>
      <c r="G135" s="141">
        <f t="shared" si="93"/>
        <v>0</v>
      </c>
      <c r="H135" s="141">
        <f t="shared" si="93"/>
        <v>0</v>
      </c>
      <c r="I135" s="141">
        <f t="shared" si="93"/>
        <v>0</v>
      </c>
      <c r="J135" s="141">
        <f t="shared" si="93"/>
        <v>0</v>
      </c>
      <c r="K135" s="573">
        <f t="shared" si="88"/>
        <v>0</v>
      </c>
      <c r="L135" s="624"/>
      <c r="M135" s="153" t="s">
        <v>24</v>
      </c>
      <c r="N135" s="141">
        <f>SUM(N128,N130:N134)</f>
        <v>0</v>
      </c>
      <c r="O135" s="141">
        <f t="shared" ref="O135:V135" si="94">SUM(O127,O130:O134)</f>
        <v>0</v>
      </c>
      <c r="P135" s="141">
        <f t="shared" si="94"/>
        <v>0</v>
      </c>
      <c r="Q135" s="141">
        <f t="shared" si="94"/>
        <v>0</v>
      </c>
      <c r="R135" s="141">
        <f t="shared" si="94"/>
        <v>0</v>
      </c>
      <c r="S135" s="141">
        <f t="shared" si="94"/>
        <v>0</v>
      </c>
      <c r="T135" s="141">
        <f t="shared" si="94"/>
        <v>0</v>
      </c>
      <c r="U135" s="141">
        <f t="shared" si="94"/>
        <v>0</v>
      </c>
      <c r="V135" s="141">
        <f t="shared" si="94"/>
        <v>0</v>
      </c>
      <c r="W135" s="573">
        <f t="shared" si="89"/>
        <v>0</v>
      </c>
      <c r="X135" s="134"/>
      <c r="Y135" s="153" t="s">
        <v>24</v>
      </c>
      <c r="Z135" s="141">
        <f>SUM(Z128,Z130:Z134)</f>
        <v>0</v>
      </c>
      <c r="AA135" s="141">
        <f t="shared" ref="AA135:AH135" si="95">SUM(AA127,AA130:AA134)</f>
        <v>0</v>
      </c>
      <c r="AB135" s="141">
        <f t="shared" si="95"/>
        <v>0</v>
      </c>
      <c r="AC135" s="141">
        <f t="shared" si="95"/>
        <v>0</v>
      </c>
      <c r="AD135" s="141">
        <f t="shared" si="95"/>
        <v>0</v>
      </c>
      <c r="AE135" s="141">
        <f t="shared" si="95"/>
        <v>0</v>
      </c>
      <c r="AF135" s="141">
        <f t="shared" si="95"/>
        <v>0</v>
      </c>
      <c r="AG135" s="141">
        <f t="shared" si="95"/>
        <v>0</v>
      </c>
      <c r="AH135" s="141">
        <f t="shared" si="95"/>
        <v>0</v>
      </c>
      <c r="AI135" s="573">
        <f t="shared" si="90"/>
        <v>0</v>
      </c>
      <c r="AJ135" s="134"/>
      <c r="AK135" s="153" t="s">
        <v>24</v>
      </c>
      <c r="AL135" s="141">
        <f>SUM(AL128,AL130:AL134)</f>
        <v>0</v>
      </c>
      <c r="AM135" s="141">
        <f t="shared" ref="AM135:AT135" si="96">SUM(AM127,AM130:AM134)</f>
        <v>0</v>
      </c>
      <c r="AN135" s="141">
        <f t="shared" si="96"/>
        <v>0</v>
      </c>
      <c r="AO135" s="141">
        <f t="shared" si="96"/>
        <v>0</v>
      </c>
      <c r="AP135" s="141">
        <f t="shared" si="96"/>
        <v>0</v>
      </c>
      <c r="AQ135" s="141">
        <f t="shared" si="96"/>
        <v>0</v>
      </c>
      <c r="AR135" s="141">
        <f t="shared" si="96"/>
        <v>0</v>
      </c>
      <c r="AS135" s="141">
        <f t="shared" si="96"/>
        <v>0</v>
      </c>
      <c r="AT135" s="141">
        <f t="shared" si="96"/>
        <v>0</v>
      </c>
      <c r="AU135" s="573">
        <f t="shared" si="91"/>
        <v>0</v>
      </c>
      <c r="AV135" s="134"/>
      <c r="AW135" s="153" t="s">
        <v>24</v>
      </c>
      <c r="AX135" s="141">
        <f>SUM(AX128,AX130:AX134)</f>
        <v>0</v>
      </c>
      <c r="AY135" s="141">
        <f t="shared" ref="AY135:BF135" si="97">SUM(AY127,AY130:AY134)</f>
        <v>0</v>
      </c>
      <c r="AZ135" s="141">
        <f t="shared" si="97"/>
        <v>0</v>
      </c>
      <c r="BA135" s="141">
        <f t="shared" si="97"/>
        <v>0</v>
      </c>
      <c r="BB135" s="141">
        <f t="shared" si="97"/>
        <v>0</v>
      </c>
      <c r="BC135" s="141">
        <f t="shared" si="97"/>
        <v>0</v>
      </c>
      <c r="BD135" s="141">
        <f t="shared" si="97"/>
        <v>0</v>
      </c>
      <c r="BE135" s="141">
        <f t="shared" si="97"/>
        <v>0</v>
      </c>
      <c r="BF135" s="141">
        <f t="shared" si="97"/>
        <v>0</v>
      </c>
      <c r="BG135" s="573">
        <f t="shared" si="92"/>
        <v>0</v>
      </c>
      <c r="BH135" s="134"/>
    </row>
    <row r="137" spans="1:60" x14ac:dyDescent="0.2">
      <c r="A137" s="5" t="s">
        <v>182</v>
      </c>
    </row>
    <row r="138" spans="1:60" ht="22.5" x14ac:dyDescent="0.2">
      <c r="A138" s="7"/>
      <c r="B138" s="62" t="str">
        <f>'2.Input-Scenarios &amp; Projections'!$D$12</f>
        <v>Pills</v>
      </c>
      <c r="C138" s="17" t="str">
        <f>'2.Input-Scenarios &amp; Projections'!$E$12</f>
        <v>Injectables</v>
      </c>
      <c r="D138" s="17" t="str">
        <f>'2.Input-Scenarios &amp; Projections'!$F$12</f>
        <v>Condoms (male)</v>
      </c>
      <c r="E138" s="17" t="str">
        <f>'2.Input-Scenarios &amp; Projections'!$G$12</f>
        <v>Condoms (female)</v>
      </c>
      <c r="F138" s="17" t="str">
        <f>'2.Input-Scenarios &amp; Projections'!$H$12</f>
        <v>Implants</v>
      </c>
      <c r="G138" s="17" t="str">
        <f>'2.Input-Scenarios &amp; Projections'!$I$12</f>
        <v>IUD</v>
      </c>
      <c r="H138" s="85" t="str">
        <f>'2.Input-Scenarios &amp; Projections'!$J$12</f>
        <v>Emergency Contraceptives</v>
      </c>
      <c r="I138" s="117">
        <f>'2.Input-Scenarios &amp; Projections'!$K$12</f>
        <v>0</v>
      </c>
      <c r="J138" s="17">
        <f>'2.Input-Scenarios &amp; Projections'!$L$12</f>
        <v>0</v>
      </c>
      <c r="K138" s="117" t="s">
        <v>24</v>
      </c>
      <c r="L138" s="151" t="s">
        <v>55</v>
      </c>
    </row>
    <row r="139" spans="1:60" x14ac:dyDescent="0.2">
      <c r="A139" s="155" t="str">
        <f>'3.Input- Contraceptive forecast'!$E$25</f>
        <v>Total Public Sector</v>
      </c>
      <c r="B139" s="70">
        <f>SUM('A. Results-Commodity Projection'!C153)</f>
        <v>0</v>
      </c>
      <c r="C139" s="70">
        <f>SUM('A. Results-Commodity Projection'!D153)</f>
        <v>0</v>
      </c>
      <c r="D139" s="70">
        <f>SUM('A. Results-Commodity Projection'!E153)</f>
        <v>0</v>
      </c>
      <c r="E139" s="70">
        <f>SUM('A. Results-Commodity Projection'!F153)</f>
        <v>0</v>
      </c>
      <c r="F139" s="70">
        <f>SUM('A. Results-Commodity Projection'!G153)</f>
        <v>0</v>
      </c>
      <c r="G139" s="70">
        <f>SUM('A. Results-Commodity Projection'!H153)</f>
        <v>0</v>
      </c>
      <c r="H139" s="70">
        <f>SUM('A. Results-Commodity Projection'!I153)</f>
        <v>0</v>
      </c>
      <c r="I139" s="70">
        <f>SUM('A. Results-Commodity Projection'!J153)</f>
        <v>0</v>
      </c>
      <c r="J139" s="70">
        <f>SUM('A. Results-Commodity Projection'!K153)</f>
        <v>0</v>
      </c>
      <c r="K139" s="129">
        <f t="shared" ref="K139:K148" si="98">SUM(B139:J139)</f>
        <v>0</v>
      </c>
      <c r="L139" s="150" t="e">
        <f t="shared" ref="L139:L147" si="99">K139/$K$147</f>
        <v>#DIV/0!</v>
      </c>
    </row>
    <row r="140" spans="1:60" x14ac:dyDescent="0.2">
      <c r="A140" s="116" t="str">
        <f>'3.Input- Contraceptive forecast'!$C$11</f>
        <v>MOH</v>
      </c>
      <c r="B140" s="70">
        <f>'A. Results-Commodity Projection'!C141</f>
        <v>0</v>
      </c>
      <c r="C140" s="70">
        <f>'A. Results-Commodity Projection'!D141</f>
        <v>0</v>
      </c>
      <c r="D140" s="70">
        <f>'A. Results-Commodity Projection'!E141</f>
        <v>0</v>
      </c>
      <c r="E140" s="70">
        <f>'A. Results-Commodity Projection'!F141</f>
        <v>0</v>
      </c>
      <c r="F140" s="70">
        <f>'A. Results-Commodity Projection'!G141</f>
        <v>0</v>
      </c>
      <c r="G140" s="70">
        <f>'A. Results-Commodity Projection'!H141</f>
        <v>0</v>
      </c>
      <c r="H140" s="70">
        <f>'A. Results-Commodity Projection'!I141</f>
        <v>0</v>
      </c>
      <c r="I140" s="70">
        <f>'A. Results-Commodity Projection'!J141</f>
        <v>0</v>
      </c>
      <c r="J140" s="70">
        <f>'A. Results-Commodity Projection'!K141</f>
        <v>0</v>
      </c>
      <c r="K140" s="129">
        <f t="shared" si="98"/>
        <v>0</v>
      </c>
      <c r="L140" s="150" t="e">
        <f t="shared" si="99"/>
        <v>#DIV/0!</v>
      </c>
    </row>
    <row r="141" spans="1:60" x14ac:dyDescent="0.2">
      <c r="A141" s="154">
        <f>'3.Input- Contraceptive forecast'!$D$11</f>
        <v>0</v>
      </c>
      <c r="B141" s="70">
        <f>'A. Results-Commodity Projection'!C147</f>
        <v>0</v>
      </c>
      <c r="C141" s="70">
        <f>'A. Results-Commodity Projection'!D147</f>
        <v>0</v>
      </c>
      <c r="D141" s="70">
        <f>'A. Results-Commodity Projection'!E147</f>
        <v>0</v>
      </c>
      <c r="E141" s="70">
        <f>'A. Results-Commodity Projection'!F147</f>
        <v>0</v>
      </c>
      <c r="F141" s="70">
        <f>'A. Results-Commodity Projection'!G147</f>
        <v>0</v>
      </c>
      <c r="G141" s="70">
        <f>'A. Results-Commodity Projection'!H147</f>
        <v>0</v>
      </c>
      <c r="H141" s="70">
        <f>'A. Results-Commodity Projection'!I147</f>
        <v>0</v>
      </c>
      <c r="I141" s="70">
        <f>'A. Results-Commodity Projection'!J147</f>
        <v>0</v>
      </c>
      <c r="J141" s="70">
        <f>'A. Results-Commodity Projection'!K147</f>
        <v>0</v>
      </c>
      <c r="K141" s="129">
        <f t="shared" si="98"/>
        <v>0</v>
      </c>
      <c r="L141" s="150" t="e">
        <f t="shared" si="99"/>
        <v>#DIV/0!</v>
      </c>
    </row>
    <row r="142" spans="1:60" x14ac:dyDescent="0.2">
      <c r="A142" s="155">
        <f>'3.Input- Contraceptive forecast'!$F$11</f>
        <v>0</v>
      </c>
      <c r="B142" s="70">
        <f>'A. Results-Commodity Projection'!C159</f>
        <v>0</v>
      </c>
      <c r="C142" s="70">
        <f>'A. Results-Commodity Projection'!D159</f>
        <v>0</v>
      </c>
      <c r="D142" s="70">
        <f>'A. Results-Commodity Projection'!E159</f>
        <v>0</v>
      </c>
      <c r="E142" s="70">
        <f>'A. Results-Commodity Projection'!F159</f>
        <v>0</v>
      </c>
      <c r="F142" s="70">
        <f>'A. Results-Commodity Projection'!G159</f>
        <v>0</v>
      </c>
      <c r="G142" s="70">
        <f>'A. Results-Commodity Projection'!H159</f>
        <v>0</v>
      </c>
      <c r="H142" s="70">
        <f>'A. Results-Commodity Projection'!I159</f>
        <v>0</v>
      </c>
      <c r="I142" s="70">
        <f>'A. Results-Commodity Projection'!J159</f>
        <v>0</v>
      </c>
      <c r="J142" s="70">
        <f>'A. Results-Commodity Projection'!K159</f>
        <v>0</v>
      </c>
      <c r="K142" s="129">
        <f t="shared" si="98"/>
        <v>0</v>
      </c>
      <c r="L142" s="150" t="e">
        <f t="shared" si="99"/>
        <v>#DIV/0!</v>
      </c>
    </row>
    <row r="143" spans="1:60" x14ac:dyDescent="0.2">
      <c r="A143" s="151">
        <f>'3.Input- Contraceptive forecast'!$G$11</f>
        <v>0</v>
      </c>
      <c r="B143" s="70">
        <f>'A. Results-Commodity Projection'!C166</f>
        <v>0</v>
      </c>
      <c r="C143" s="70">
        <f>'A. Results-Commodity Projection'!D166</f>
        <v>0</v>
      </c>
      <c r="D143" s="70">
        <f>'A. Results-Commodity Projection'!E166</f>
        <v>0</v>
      </c>
      <c r="E143" s="70">
        <f>'A. Results-Commodity Projection'!F166</f>
        <v>0</v>
      </c>
      <c r="F143" s="70">
        <f>'A. Results-Commodity Projection'!G166</f>
        <v>0</v>
      </c>
      <c r="G143" s="70">
        <f>'A. Results-Commodity Projection'!H166</f>
        <v>0</v>
      </c>
      <c r="H143" s="70">
        <f>'A. Results-Commodity Projection'!I166</f>
        <v>0</v>
      </c>
      <c r="I143" s="70">
        <f>'A. Results-Commodity Projection'!J166</f>
        <v>0</v>
      </c>
      <c r="J143" s="70">
        <f>'A. Results-Commodity Projection'!K166</f>
        <v>0</v>
      </c>
      <c r="K143" s="129">
        <f t="shared" si="98"/>
        <v>0</v>
      </c>
      <c r="L143" s="150" t="e">
        <f t="shared" si="99"/>
        <v>#DIV/0!</v>
      </c>
    </row>
    <row r="144" spans="1:60" x14ac:dyDescent="0.2">
      <c r="A144" s="151" t="str">
        <f>'3.Input- Contraceptive forecast'!$H$11</f>
        <v>Social Marketing</v>
      </c>
      <c r="B144" s="70">
        <f>'A. Results-Commodity Projection'!C172</f>
        <v>0</v>
      </c>
      <c r="C144" s="70">
        <f>'A. Results-Commodity Projection'!D172</f>
        <v>0</v>
      </c>
      <c r="D144" s="70">
        <f>'A. Results-Commodity Projection'!E172</f>
        <v>0</v>
      </c>
      <c r="E144" s="70">
        <f>'A. Results-Commodity Projection'!F172</f>
        <v>0</v>
      </c>
      <c r="F144" s="70">
        <f>'A. Results-Commodity Projection'!G172</f>
        <v>0</v>
      </c>
      <c r="G144" s="70">
        <f>'A. Results-Commodity Projection'!H172</f>
        <v>0</v>
      </c>
      <c r="H144" s="70">
        <f>'A. Results-Commodity Projection'!I172</f>
        <v>0</v>
      </c>
      <c r="I144" s="70">
        <f>'A. Results-Commodity Projection'!J172</f>
        <v>0</v>
      </c>
      <c r="J144" s="70">
        <f>'A. Results-Commodity Projection'!K172</f>
        <v>0</v>
      </c>
      <c r="K144" s="129">
        <f t="shared" si="98"/>
        <v>0</v>
      </c>
      <c r="L144" s="150" t="e">
        <f t="shared" si="99"/>
        <v>#DIV/0!</v>
      </c>
    </row>
    <row r="145" spans="1:12" x14ac:dyDescent="0.2">
      <c r="A145" s="151">
        <f>'3.Input- Contraceptive forecast'!$I$11</f>
        <v>0</v>
      </c>
      <c r="B145" s="70">
        <f>'A. Results-Commodity Projection'!C178</f>
        <v>0</v>
      </c>
      <c r="C145" s="70">
        <f>'A. Results-Commodity Projection'!D178</f>
        <v>0</v>
      </c>
      <c r="D145" s="70">
        <f>'A. Results-Commodity Projection'!E178</f>
        <v>0</v>
      </c>
      <c r="E145" s="70">
        <f>'A. Results-Commodity Projection'!F178</f>
        <v>0</v>
      </c>
      <c r="F145" s="70">
        <f>'A. Results-Commodity Projection'!G178</f>
        <v>0</v>
      </c>
      <c r="G145" s="70">
        <f>'A. Results-Commodity Projection'!H178</f>
        <v>0</v>
      </c>
      <c r="H145" s="70">
        <f>'A. Results-Commodity Projection'!I178</f>
        <v>0</v>
      </c>
      <c r="I145" s="70">
        <f>'A. Results-Commodity Projection'!J178</f>
        <v>0</v>
      </c>
      <c r="J145" s="70">
        <f>'A. Results-Commodity Projection'!K178</f>
        <v>0</v>
      </c>
      <c r="K145" s="129">
        <f t="shared" si="98"/>
        <v>0</v>
      </c>
      <c r="L145" s="150" t="e">
        <f t="shared" si="99"/>
        <v>#DIV/0!</v>
      </c>
    </row>
    <row r="146" spans="1:12" x14ac:dyDescent="0.2">
      <c r="A146" s="151" t="str">
        <f>'3.Input- Contraceptive forecast'!$J$10</f>
        <v>Commerical</v>
      </c>
      <c r="B146" s="70">
        <f>'A. Results-Commodity Projection'!C184</f>
        <v>0</v>
      </c>
      <c r="C146" s="70">
        <f>'A. Results-Commodity Projection'!D184</f>
        <v>0</v>
      </c>
      <c r="D146" s="70">
        <f>'A. Results-Commodity Projection'!E184</f>
        <v>0</v>
      </c>
      <c r="E146" s="70">
        <f>'A. Results-Commodity Projection'!F184</f>
        <v>0</v>
      </c>
      <c r="F146" s="70">
        <f>'A. Results-Commodity Projection'!G184</f>
        <v>0</v>
      </c>
      <c r="G146" s="70">
        <f>'A. Results-Commodity Projection'!H184</f>
        <v>0</v>
      </c>
      <c r="H146" s="70">
        <f>'A. Results-Commodity Projection'!I184</f>
        <v>0</v>
      </c>
      <c r="I146" s="70">
        <f>'A. Results-Commodity Projection'!J184</f>
        <v>0</v>
      </c>
      <c r="J146" s="70">
        <f>'A. Results-Commodity Projection'!K184</f>
        <v>0</v>
      </c>
      <c r="K146" s="129">
        <f t="shared" si="98"/>
        <v>0</v>
      </c>
      <c r="L146" s="150" t="e">
        <f t="shared" si="99"/>
        <v>#DIV/0!</v>
      </c>
    </row>
    <row r="147" spans="1:12" x14ac:dyDescent="0.2">
      <c r="A147" s="153" t="s">
        <v>24</v>
      </c>
      <c r="B147" s="141">
        <f t="shared" ref="B147:G147" si="100">SUM(B139,B142:B146)</f>
        <v>0</v>
      </c>
      <c r="C147" s="141">
        <f t="shared" si="100"/>
        <v>0</v>
      </c>
      <c r="D147" s="141">
        <f t="shared" si="100"/>
        <v>0</v>
      </c>
      <c r="E147" s="141">
        <f t="shared" si="100"/>
        <v>0</v>
      </c>
      <c r="F147" s="141">
        <f t="shared" si="100"/>
        <v>0</v>
      </c>
      <c r="G147" s="141">
        <f t="shared" si="100"/>
        <v>0</v>
      </c>
      <c r="H147" s="141">
        <f>SUM(H139,H142:H146)</f>
        <v>0</v>
      </c>
      <c r="I147" s="141">
        <f>SUM(I139,I142:I146)</f>
        <v>0</v>
      </c>
      <c r="J147" s="141">
        <f>SUM(J139,J142:J146)</f>
        <v>0</v>
      </c>
      <c r="K147" s="129">
        <f t="shared" si="98"/>
        <v>0</v>
      </c>
      <c r="L147" s="150" t="e">
        <f t="shared" si="99"/>
        <v>#DIV/0!</v>
      </c>
    </row>
    <row r="148" spans="1:12" x14ac:dyDescent="0.2">
      <c r="A148" s="151" t="s">
        <v>55</v>
      </c>
      <c r="B148" s="152" t="e">
        <f t="shared" ref="B148:J148" si="101">B147/$K$147</f>
        <v>#DIV/0!</v>
      </c>
      <c r="C148" s="152" t="e">
        <f t="shared" si="101"/>
        <v>#DIV/0!</v>
      </c>
      <c r="D148" s="152" t="e">
        <f t="shared" si="101"/>
        <v>#DIV/0!</v>
      </c>
      <c r="E148" s="152" t="e">
        <f t="shared" si="101"/>
        <v>#DIV/0!</v>
      </c>
      <c r="F148" s="152" t="e">
        <f t="shared" si="101"/>
        <v>#DIV/0!</v>
      </c>
      <c r="G148" s="152" t="e">
        <f t="shared" si="101"/>
        <v>#DIV/0!</v>
      </c>
      <c r="H148" s="152" t="e">
        <f t="shared" si="101"/>
        <v>#DIV/0!</v>
      </c>
      <c r="I148" s="152" t="e">
        <f t="shared" si="101"/>
        <v>#DIV/0!</v>
      </c>
      <c r="J148" s="152" t="e">
        <f t="shared" si="101"/>
        <v>#DIV/0!</v>
      </c>
      <c r="K148" s="99" t="e">
        <f t="shared" si="98"/>
        <v>#DIV/0!</v>
      </c>
      <c r="L148" s="150" t="e">
        <f>SUM(L139,L142:L146)</f>
        <v>#DIV/0!</v>
      </c>
    </row>
  </sheetData>
  <sheetProtection password="E460" sheet="1"/>
  <phoneticPr fontId="3" type="noConversion"/>
  <pageMargins left="0.75" right="0.75" top="0.26041666666666669" bottom="0.41666666666666669" header="0.25" footer="0.25"/>
  <pageSetup orientation="landscape" r:id="rId1"/>
  <headerFooter differentFirst="1"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4"/>
  <sheetViews>
    <sheetView zoomScale="85" zoomScaleNormal="85" zoomScaleSheetLayoutView="100" workbookViewId="0">
      <selection activeCell="E21" sqref="E21"/>
    </sheetView>
  </sheetViews>
  <sheetFormatPr defaultRowHeight="12.75" x14ac:dyDescent="0.2"/>
  <cols>
    <col min="1" max="1" width="11.42578125" customWidth="1"/>
    <col min="2" max="2" width="15.28515625" customWidth="1"/>
    <col min="3" max="9" width="12.42578125" customWidth="1"/>
    <col min="10" max="10" width="14.7109375" customWidth="1"/>
    <col min="11" max="14" width="12.42578125" customWidth="1"/>
    <col min="15" max="15" width="14.5703125" customWidth="1"/>
    <col min="16" max="16" width="13.140625" customWidth="1"/>
    <col min="17" max="17" width="13.28515625" bestFit="1" customWidth="1"/>
    <col min="18" max="18" width="16" customWidth="1"/>
    <col min="19" max="19" width="11.85546875" customWidth="1"/>
    <col min="20" max="20" width="11.42578125" bestFit="1" customWidth="1"/>
    <col min="21" max="21" width="12.7109375" customWidth="1"/>
    <col min="22" max="22" width="14.7109375" customWidth="1"/>
    <col min="23" max="23" width="16.28515625" bestFit="1" customWidth="1"/>
    <col min="24" max="24" width="13.28515625" customWidth="1"/>
    <col min="25" max="25" width="12.7109375" customWidth="1"/>
    <col min="26" max="27" width="12.42578125" customWidth="1"/>
    <col min="28" max="28" width="12.140625" customWidth="1"/>
    <col min="29" max="29" width="12.5703125" customWidth="1"/>
    <col min="30" max="30" width="13.140625" customWidth="1"/>
    <col min="31" max="31" width="10.28515625" customWidth="1"/>
    <col min="33" max="33" width="13.5703125" customWidth="1"/>
    <col min="34" max="34" width="11.85546875" customWidth="1"/>
    <col min="35" max="35" width="10.5703125" customWidth="1"/>
    <col min="37" max="37" width="12.7109375" customWidth="1"/>
    <col min="38" max="38" width="11.85546875" customWidth="1"/>
  </cols>
  <sheetData>
    <row r="1" spans="1:31" ht="15.75" x14ac:dyDescent="0.25">
      <c r="A1" s="875">
        <f>'2.Input-Scenarios &amp; Projections'!C34</f>
        <v>0</v>
      </c>
      <c r="B1" s="875"/>
      <c r="C1" s="876"/>
      <c r="D1" s="876"/>
      <c r="E1" s="876"/>
      <c r="F1" s="876"/>
      <c r="G1" s="876"/>
      <c r="H1" s="876"/>
      <c r="I1" s="876"/>
      <c r="J1" s="876"/>
      <c r="K1" s="876"/>
      <c r="L1" s="876"/>
      <c r="M1" s="876"/>
      <c r="N1" s="876"/>
      <c r="O1" s="876"/>
      <c r="P1" s="876"/>
      <c r="Q1" s="876"/>
      <c r="R1" s="876"/>
      <c r="S1" s="211"/>
      <c r="T1" s="211"/>
      <c r="U1" s="211"/>
      <c r="V1" s="211"/>
      <c r="W1" s="211"/>
      <c r="X1" s="211"/>
      <c r="Y1" s="211"/>
      <c r="Z1" s="211"/>
      <c r="AA1" s="211"/>
      <c r="AB1" s="211"/>
      <c r="AC1" s="211"/>
      <c r="AD1" s="212"/>
      <c r="AE1" s="323"/>
    </row>
    <row r="2" spans="1:31" x14ac:dyDescent="0.2">
      <c r="A2" s="877" t="s">
        <v>23</v>
      </c>
      <c r="B2" s="720"/>
      <c r="C2" s="720"/>
      <c r="D2" s="720"/>
      <c r="E2" s="720"/>
      <c r="F2" s="720"/>
      <c r="G2" s="720"/>
      <c r="H2" s="720"/>
      <c r="I2" s="720"/>
      <c r="J2" s="720"/>
      <c r="K2" s="720"/>
      <c r="L2" s="720"/>
      <c r="M2" s="720"/>
      <c r="N2" s="720"/>
      <c r="O2" s="720"/>
      <c r="P2" s="664"/>
      <c r="Q2" s="664"/>
      <c r="R2" s="664"/>
    </row>
    <row r="3" spans="1:31" x14ac:dyDescent="0.2">
      <c r="A3" s="763" t="s">
        <v>210</v>
      </c>
      <c r="B3" s="720"/>
      <c r="C3" s="720"/>
      <c r="D3" s="720"/>
      <c r="E3" s="720"/>
      <c r="F3" s="720"/>
      <c r="G3" s="720"/>
      <c r="H3" s="720"/>
      <c r="I3" s="720"/>
      <c r="J3" s="720"/>
      <c r="K3" s="720"/>
      <c r="L3" s="720"/>
      <c r="M3" s="720"/>
      <c r="N3" s="664"/>
      <c r="O3" s="720"/>
      <c r="P3" s="664"/>
      <c r="Q3" s="664"/>
      <c r="R3" s="664"/>
    </row>
    <row r="4" spans="1:31" x14ac:dyDescent="0.2">
      <c r="A4" s="763" t="s">
        <v>211</v>
      </c>
      <c r="B4" s="720"/>
      <c r="C4" s="720"/>
      <c r="D4" s="720"/>
      <c r="E4" s="720"/>
      <c r="F4" s="720"/>
      <c r="G4" s="720"/>
      <c r="H4" s="720"/>
      <c r="I4" s="720"/>
      <c r="J4" s="720"/>
      <c r="K4" s="720"/>
      <c r="L4" s="720"/>
      <c r="M4" s="720"/>
      <c r="N4" s="664"/>
      <c r="O4" s="720"/>
      <c r="P4" s="664"/>
      <c r="Q4" s="664"/>
      <c r="R4" s="664"/>
    </row>
    <row r="5" spans="1:31" x14ac:dyDescent="0.2">
      <c r="A5" s="877"/>
      <c r="B5" s="720"/>
      <c r="C5" s="720"/>
      <c r="D5" s="720"/>
      <c r="E5" s="720"/>
      <c r="F5" s="720"/>
      <c r="G5" s="720"/>
      <c r="H5" s="720"/>
      <c r="I5" s="720"/>
      <c r="J5" s="720"/>
      <c r="K5" s="720"/>
      <c r="L5" s="720"/>
      <c r="M5" s="720"/>
      <c r="N5" s="664"/>
      <c r="O5" s="720"/>
      <c r="P5" s="664"/>
      <c r="Q5" s="664"/>
      <c r="R5" s="664"/>
    </row>
    <row r="6" spans="1:31" x14ac:dyDescent="0.2">
      <c r="A6" s="719" t="s">
        <v>39</v>
      </c>
      <c r="B6" s="664"/>
      <c r="C6" s="664"/>
      <c r="D6" s="664"/>
      <c r="E6" s="664"/>
      <c r="F6" s="664"/>
      <c r="G6" s="664"/>
      <c r="H6" s="664"/>
      <c r="I6" s="664"/>
      <c r="J6" s="664"/>
      <c r="K6" s="664"/>
      <c r="L6" s="664"/>
      <c r="M6" s="664"/>
      <c r="N6" s="664"/>
      <c r="O6" s="719"/>
      <c r="P6" s="664"/>
      <c r="Q6" s="664"/>
      <c r="R6" s="664"/>
    </row>
    <row r="7" spans="1:31" ht="22.5" customHeight="1" x14ac:dyDescent="0.2">
      <c r="A7" s="664"/>
      <c r="B7" s="664"/>
      <c r="C7" s="664"/>
      <c r="D7" s="719" t="s">
        <v>80</v>
      </c>
      <c r="E7" s="664"/>
      <c r="F7" s="664"/>
      <c r="G7" s="664"/>
      <c r="H7" s="664"/>
      <c r="I7" s="664"/>
      <c r="J7" s="664"/>
      <c r="K7" s="664"/>
      <c r="L7" s="664"/>
      <c r="M7" s="664"/>
      <c r="N7" s="664"/>
      <c r="O7" s="664"/>
      <c r="P7" s="719" t="s">
        <v>15</v>
      </c>
      <c r="Q7" s="664"/>
      <c r="R7" s="664"/>
    </row>
    <row r="8" spans="1:31" ht="22.5" x14ac:dyDescent="0.2">
      <c r="A8" s="664"/>
      <c r="B8" s="664"/>
      <c r="C8" s="664"/>
      <c r="D8" s="878" t="str">
        <f>'A. Results-Commodity Projection'!$C$6</f>
        <v>Pills</v>
      </c>
      <c r="E8" s="659" t="str">
        <f>'2.Input-Scenarios &amp; Projections'!$E$12</f>
        <v>Injectables</v>
      </c>
      <c r="F8" s="659" t="str">
        <f>'2.Input-Scenarios &amp; Projections'!$F$12</f>
        <v>Condoms (male)</v>
      </c>
      <c r="G8" s="659" t="str">
        <f>'2.Input-Scenarios &amp; Projections'!$G$12</f>
        <v>Condoms (female)</v>
      </c>
      <c r="H8" s="659" t="str">
        <f>'2.Input-Scenarios &amp; Projections'!$H$12</f>
        <v>Implants</v>
      </c>
      <c r="I8" s="659" t="str">
        <f>'2.Input-Scenarios &amp; Projections'!$I$12</f>
        <v>IUD</v>
      </c>
      <c r="J8" s="659" t="str">
        <f>'2.Input-Scenarios &amp; Projections'!$J$12</f>
        <v>Emergency Contraceptives</v>
      </c>
      <c r="K8" s="659">
        <f>'2.Input-Scenarios &amp; Projections'!$K$12</f>
        <v>0</v>
      </c>
      <c r="L8" s="659">
        <f>'2.Input-Scenarios &amp; Projections'!$L$12</f>
        <v>0</v>
      </c>
      <c r="M8" s="879" t="s">
        <v>24</v>
      </c>
      <c r="N8" s="880"/>
      <c r="O8" s="664"/>
      <c r="P8" s="878" t="s">
        <v>0</v>
      </c>
      <c r="Q8" s="659" t="str">
        <f>'2.Input-Scenarios &amp; Projections'!$E$12</f>
        <v>Injectables</v>
      </c>
      <c r="R8" s="659" t="str">
        <f>'2.Input-Scenarios &amp; Projections'!$F$12</f>
        <v>Condoms (male)</v>
      </c>
      <c r="S8" s="659" t="str">
        <f>'2.Input-Scenarios &amp; Projections'!$G$12</f>
        <v>Condoms (female)</v>
      </c>
      <c r="T8" s="659" t="str">
        <f>'2.Input-Scenarios &amp; Projections'!$H$12</f>
        <v>Implants</v>
      </c>
      <c r="U8" s="659" t="str">
        <f>'2.Input-Scenarios &amp; Projections'!$I$12</f>
        <v>IUD</v>
      </c>
      <c r="V8" s="659" t="str">
        <f>'2.Input-Scenarios &amp; Projections'!$J$12</f>
        <v>Emergency Contraceptives</v>
      </c>
      <c r="W8" s="659">
        <f>'2.Input-Scenarios &amp; Projections'!$K$12</f>
        <v>0</v>
      </c>
      <c r="X8" s="659">
        <f>'2.Input-Scenarios &amp; Projections'!$L$12</f>
        <v>0</v>
      </c>
      <c r="Y8" s="879" t="s">
        <v>24</v>
      </c>
      <c r="Z8" s="368"/>
    </row>
    <row r="9" spans="1:31" s="166" customFormat="1" x14ac:dyDescent="0.2">
      <c r="A9" s="881"/>
      <c r="B9" s="881"/>
      <c r="C9" s="664">
        <f>'1. Input - Background info'!B6</f>
        <v>0</v>
      </c>
      <c r="D9" s="882">
        <f>'3.Input- Contraceptive forecast'!K12</f>
        <v>0</v>
      </c>
      <c r="E9" s="882">
        <f>'3.Input- Contraceptive forecast'!K13</f>
        <v>0</v>
      </c>
      <c r="F9" s="882">
        <f>'3.Input- Contraceptive forecast'!K14</f>
        <v>0</v>
      </c>
      <c r="G9" s="882">
        <f>'3.Input- Contraceptive forecast'!K15</f>
        <v>0</v>
      </c>
      <c r="H9" s="882">
        <f>'3.Input- Contraceptive forecast'!K16</f>
        <v>0</v>
      </c>
      <c r="I9" s="882">
        <f>'3.Input- Contraceptive forecast'!K17</f>
        <v>0</v>
      </c>
      <c r="J9" s="882">
        <f>'3.Input- Contraceptive forecast'!K18</f>
        <v>0</v>
      </c>
      <c r="K9" s="882">
        <f>'3.Input- Contraceptive forecast'!K19</f>
        <v>0</v>
      </c>
      <c r="L9" s="882">
        <f>'3.Input- Contraceptive forecast'!K20</f>
        <v>0</v>
      </c>
      <c r="M9" s="883">
        <f t="shared" ref="M9:M14" si="0">SUM(D9:L9)</f>
        <v>0</v>
      </c>
      <c r="N9" s="883"/>
      <c r="O9" s="664">
        <f t="shared" ref="O9:O14" si="1">C9</f>
        <v>0</v>
      </c>
      <c r="P9" s="884">
        <f t="shared" ref="P9:P14" si="2">SUM(D9/15)</f>
        <v>0</v>
      </c>
      <c r="Q9" s="718">
        <f t="shared" ref="Q9:Q14" si="3">SUM(E9/4)</f>
        <v>0</v>
      </c>
      <c r="R9" s="718">
        <f t="shared" ref="R9:S14" si="4">SUM(F9/120)</f>
        <v>0</v>
      </c>
      <c r="S9" s="718">
        <f t="shared" si="4"/>
        <v>0</v>
      </c>
      <c r="T9" s="884">
        <f>H9*3.5</f>
        <v>0</v>
      </c>
      <c r="U9" s="884">
        <f>I9*3.5</f>
        <v>0</v>
      </c>
      <c r="V9" s="884">
        <f t="shared" ref="V9:V14" si="5">J9/20</f>
        <v>0</v>
      </c>
      <c r="W9" s="919">
        <f>K9</f>
        <v>0</v>
      </c>
      <c r="X9" s="919">
        <f t="shared" ref="X9:X14" si="6">SUM(L9)</f>
        <v>0</v>
      </c>
      <c r="Y9" s="883">
        <f t="shared" ref="Y9:Y15" si="7">SUM(P9:X9)</f>
        <v>0</v>
      </c>
      <c r="Z9" s="312"/>
      <c r="AA9" s="177"/>
      <c r="AB9" s="177"/>
      <c r="AC9" s="177"/>
      <c r="AD9" s="177"/>
      <c r="AE9" s="177"/>
    </row>
    <row r="10" spans="1:31" x14ac:dyDescent="0.2">
      <c r="A10" s="664"/>
      <c r="B10" s="664"/>
      <c r="C10" s="664">
        <f>'A. Results-Commodity Projection'!A70</f>
        <v>0</v>
      </c>
      <c r="D10" s="885">
        <f>'A. Results-Commodity Projection'!B70</f>
        <v>0</v>
      </c>
      <c r="E10" s="885">
        <f>'A. Results-Commodity Projection'!C70</f>
        <v>0</v>
      </c>
      <c r="F10" s="885">
        <f>'A. Results-Commodity Projection'!D70</f>
        <v>0</v>
      </c>
      <c r="G10" s="884">
        <f>'A. Results-Commodity Projection'!E70</f>
        <v>0</v>
      </c>
      <c r="H10" s="884">
        <f>'A. Results-Commodity Projection'!F70</f>
        <v>0</v>
      </c>
      <c r="I10" s="884">
        <f>'A. Results-Commodity Projection'!G70</f>
        <v>0</v>
      </c>
      <c r="J10" s="884">
        <f>'A. Results-Commodity Projection'!H70</f>
        <v>0</v>
      </c>
      <c r="K10" s="884">
        <f>'A. Results-Commodity Projection'!I70</f>
        <v>0</v>
      </c>
      <c r="L10" s="886">
        <f>'A. Results-Commodity Projection'!J70</f>
        <v>0</v>
      </c>
      <c r="M10" s="884">
        <f t="shared" si="0"/>
        <v>0</v>
      </c>
      <c r="N10" s="886"/>
      <c r="O10" s="664">
        <f t="shared" si="1"/>
        <v>0</v>
      </c>
      <c r="P10" s="884">
        <f t="shared" si="2"/>
        <v>0</v>
      </c>
      <c r="Q10" s="718">
        <f t="shared" si="3"/>
        <v>0</v>
      </c>
      <c r="R10" s="718">
        <f t="shared" si="4"/>
        <v>0</v>
      </c>
      <c r="S10" s="718">
        <f t="shared" si="4"/>
        <v>0</v>
      </c>
      <c r="T10" s="884">
        <f t="shared" ref="T10:T15" si="8">H10*3.5</f>
        <v>0</v>
      </c>
      <c r="U10" s="884">
        <f t="shared" ref="U10:U15" si="9">I10*3.5</f>
        <v>0</v>
      </c>
      <c r="V10" s="884">
        <f t="shared" si="5"/>
        <v>0</v>
      </c>
      <c r="W10" s="919">
        <f t="shared" ref="W10:W15" si="10">K10</f>
        <v>0</v>
      </c>
      <c r="X10" s="919">
        <f t="shared" si="6"/>
        <v>0</v>
      </c>
      <c r="Y10" s="883">
        <f t="shared" si="7"/>
        <v>0</v>
      </c>
      <c r="Z10" s="312"/>
    </row>
    <row r="11" spans="1:31" x14ac:dyDescent="0.2">
      <c r="A11" s="664"/>
      <c r="B11" s="664"/>
      <c r="C11" s="664">
        <f>'A. Results-Commodity Projection'!A71</f>
        <v>1</v>
      </c>
      <c r="D11" s="885">
        <f>'A. Results-Commodity Projection'!B71</f>
        <v>0</v>
      </c>
      <c r="E11" s="885">
        <f>'A. Results-Commodity Projection'!C71</f>
        <v>0</v>
      </c>
      <c r="F11" s="885">
        <f>'A. Results-Commodity Projection'!D71</f>
        <v>0</v>
      </c>
      <c r="G11" s="884">
        <f>'A. Results-Commodity Projection'!E71</f>
        <v>0</v>
      </c>
      <c r="H11" s="884">
        <f>'A. Results-Commodity Projection'!F71</f>
        <v>0</v>
      </c>
      <c r="I11" s="884">
        <f>'A. Results-Commodity Projection'!G71</f>
        <v>0</v>
      </c>
      <c r="J11" s="884">
        <f>'A. Results-Commodity Projection'!H71</f>
        <v>0</v>
      </c>
      <c r="K11" s="884">
        <f>'A. Results-Commodity Projection'!I71</f>
        <v>0</v>
      </c>
      <c r="L11" s="886">
        <f>'A. Results-Commodity Projection'!J71</f>
        <v>0</v>
      </c>
      <c r="M11" s="884">
        <f t="shared" si="0"/>
        <v>0</v>
      </c>
      <c r="N11" s="886"/>
      <c r="O11" s="664">
        <f t="shared" si="1"/>
        <v>1</v>
      </c>
      <c r="P11" s="884">
        <f t="shared" si="2"/>
        <v>0</v>
      </c>
      <c r="Q11" s="718">
        <f t="shared" si="3"/>
        <v>0</v>
      </c>
      <c r="R11" s="718">
        <f t="shared" si="4"/>
        <v>0</v>
      </c>
      <c r="S11" s="718">
        <f t="shared" si="4"/>
        <v>0</v>
      </c>
      <c r="T11" s="884">
        <f t="shared" si="8"/>
        <v>0</v>
      </c>
      <c r="U11" s="884">
        <f t="shared" si="9"/>
        <v>0</v>
      </c>
      <c r="V11" s="884">
        <f t="shared" si="5"/>
        <v>0</v>
      </c>
      <c r="W11" s="919">
        <f t="shared" si="10"/>
        <v>0</v>
      </c>
      <c r="X11" s="919">
        <f t="shared" si="6"/>
        <v>0</v>
      </c>
      <c r="Y11" s="883">
        <f t="shared" si="7"/>
        <v>0</v>
      </c>
      <c r="Z11" s="312"/>
    </row>
    <row r="12" spans="1:31" x14ac:dyDescent="0.2">
      <c r="A12" s="664"/>
      <c r="B12" s="664"/>
      <c r="C12" s="664">
        <f>'A. Results-Commodity Projection'!A72</f>
        <v>2</v>
      </c>
      <c r="D12" s="885">
        <f>'A. Results-Commodity Projection'!B72</f>
        <v>0</v>
      </c>
      <c r="E12" s="885">
        <f>'A. Results-Commodity Projection'!C72</f>
        <v>0</v>
      </c>
      <c r="F12" s="885">
        <f>'A. Results-Commodity Projection'!D72</f>
        <v>0</v>
      </c>
      <c r="G12" s="884">
        <f>'A. Results-Commodity Projection'!E72</f>
        <v>0</v>
      </c>
      <c r="H12" s="884">
        <f>'A. Results-Commodity Projection'!F72</f>
        <v>0</v>
      </c>
      <c r="I12" s="884">
        <f>'A. Results-Commodity Projection'!G72</f>
        <v>0</v>
      </c>
      <c r="J12" s="884">
        <f>'A. Results-Commodity Projection'!H72</f>
        <v>0</v>
      </c>
      <c r="K12" s="884">
        <f>'A. Results-Commodity Projection'!I72</f>
        <v>0</v>
      </c>
      <c r="L12" s="886">
        <f>'A. Results-Commodity Projection'!J72</f>
        <v>0</v>
      </c>
      <c r="M12" s="884">
        <f t="shared" si="0"/>
        <v>0</v>
      </c>
      <c r="N12" s="886"/>
      <c r="O12" s="664">
        <f t="shared" si="1"/>
        <v>2</v>
      </c>
      <c r="P12" s="884">
        <f t="shared" si="2"/>
        <v>0</v>
      </c>
      <c r="Q12" s="718">
        <f t="shared" si="3"/>
        <v>0</v>
      </c>
      <c r="R12" s="718">
        <f t="shared" si="4"/>
        <v>0</v>
      </c>
      <c r="S12" s="718">
        <f t="shared" si="4"/>
        <v>0</v>
      </c>
      <c r="T12" s="884">
        <f t="shared" si="8"/>
        <v>0</v>
      </c>
      <c r="U12" s="884">
        <f t="shared" si="9"/>
        <v>0</v>
      </c>
      <c r="V12" s="884">
        <f t="shared" si="5"/>
        <v>0</v>
      </c>
      <c r="W12" s="919">
        <f t="shared" si="10"/>
        <v>0</v>
      </c>
      <c r="X12" s="919">
        <f t="shared" si="6"/>
        <v>0</v>
      </c>
      <c r="Y12" s="883">
        <f t="shared" si="7"/>
        <v>0</v>
      </c>
      <c r="Z12" s="312"/>
    </row>
    <row r="13" spans="1:31" x14ac:dyDescent="0.2">
      <c r="A13" s="664"/>
      <c r="B13" s="664"/>
      <c r="C13" s="664">
        <f>'A. Results-Commodity Projection'!A73</f>
        <v>3</v>
      </c>
      <c r="D13" s="885">
        <f>'A. Results-Commodity Projection'!B73</f>
        <v>0</v>
      </c>
      <c r="E13" s="885">
        <f>'A. Results-Commodity Projection'!C73</f>
        <v>0</v>
      </c>
      <c r="F13" s="885">
        <f>'A. Results-Commodity Projection'!D73</f>
        <v>0</v>
      </c>
      <c r="G13" s="884">
        <f>'A. Results-Commodity Projection'!E73</f>
        <v>0</v>
      </c>
      <c r="H13" s="884">
        <f>'A. Results-Commodity Projection'!F73</f>
        <v>0</v>
      </c>
      <c r="I13" s="884">
        <f>'A. Results-Commodity Projection'!G73</f>
        <v>0</v>
      </c>
      <c r="J13" s="884">
        <f>'A. Results-Commodity Projection'!H73</f>
        <v>0</v>
      </c>
      <c r="K13" s="884">
        <f>'A. Results-Commodity Projection'!I73</f>
        <v>0</v>
      </c>
      <c r="L13" s="886">
        <f>'A. Results-Commodity Projection'!J73</f>
        <v>0</v>
      </c>
      <c r="M13" s="884">
        <f t="shared" si="0"/>
        <v>0</v>
      </c>
      <c r="N13" s="886"/>
      <c r="O13" s="664">
        <f t="shared" si="1"/>
        <v>3</v>
      </c>
      <c r="P13" s="884">
        <f t="shared" si="2"/>
        <v>0</v>
      </c>
      <c r="Q13" s="718">
        <f t="shared" si="3"/>
        <v>0</v>
      </c>
      <c r="R13" s="718">
        <f t="shared" si="4"/>
        <v>0</v>
      </c>
      <c r="S13" s="718">
        <f t="shared" si="4"/>
        <v>0</v>
      </c>
      <c r="T13" s="884">
        <f t="shared" si="8"/>
        <v>0</v>
      </c>
      <c r="U13" s="884">
        <f t="shared" si="9"/>
        <v>0</v>
      </c>
      <c r="V13" s="884">
        <f t="shared" si="5"/>
        <v>0</v>
      </c>
      <c r="W13" s="919">
        <f t="shared" si="10"/>
        <v>0</v>
      </c>
      <c r="X13" s="919">
        <f t="shared" si="6"/>
        <v>0</v>
      </c>
      <c r="Y13" s="883">
        <f t="shared" si="7"/>
        <v>0</v>
      </c>
      <c r="Z13" s="312"/>
    </row>
    <row r="14" spans="1:31" x14ac:dyDescent="0.2">
      <c r="A14" s="664"/>
      <c r="B14" s="664"/>
      <c r="C14" s="664">
        <f>'A. Results-Commodity Projection'!A74</f>
        <v>4</v>
      </c>
      <c r="D14" s="887">
        <f>'A. Results-Commodity Projection'!B74</f>
        <v>0</v>
      </c>
      <c r="E14" s="887">
        <f>'A. Results-Commodity Projection'!C74</f>
        <v>0</v>
      </c>
      <c r="F14" s="887">
        <f>'A. Results-Commodity Projection'!D74</f>
        <v>0</v>
      </c>
      <c r="G14" s="888">
        <f>'A. Results-Commodity Projection'!E74</f>
        <v>0</v>
      </c>
      <c r="H14" s="888">
        <f>'A. Results-Commodity Projection'!F74</f>
        <v>0</v>
      </c>
      <c r="I14" s="888">
        <f>'A. Results-Commodity Projection'!G74</f>
        <v>0</v>
      </c>
      <c r="J14" s="888">
        <f>'A. Results-Commodity Projection'!H74</f>
        <v>0</v>
      </c>
      <c r="K14" s="888">
        <f>'A. Results-Commodity Projection'!I74</f>
        <v>0</v>
      </c>
      <c r="L14" s="889">
        <f>'A. Results-Commodity Projection'!J74</f>
        <v>0</v>
      </c>
      <c r="M14" s="888">
        <f t="shared" si="0"/>
        <v>0</v>
      </c>
      <c r="N14" s="890"/>
      <c r="O14" s="664">
        <f t="shared" si="1"/>
        <v>4</v>
      </c>
      <c r="P14" s="888">
        <f t="shared" si="2"/>
        <v>0</v>
      </c>
      <c r="Q14" s="891">
        <f t="shared" si="3"/>
        <v>0</v>
      </c>
      <c r="R14" s="891">
        <f t="shared" si="4"/>
        <v>0</v>
      </c>
      <c r="S14" s="891">
        <f t="shared" si="4"/>
        <v>0</v>
      </c>
      <c r="T14" s="888">
        <f t="shared" si="8"/>
        <v>0</v>
      </c>
      <c r="U14" s="888">
        <f t="shared" si="9"/>
        <v>0</v>
      </c>
      <c r="V14" s="888">
        <f t="shared" si="5"/>
        <v>0</v>
      </c>
      <c r="W14" s="920">
        <f t="shared" si="10"/>
        <v>0</v>
      </c>
      <c r="X14" s="920">
        <f t="shared" si="6"/>
        <v>0</v>
      </c>
      <c r="Y14" s="921">
        <f t="shared" si="7"/>
        <v>0</v>
      </c>
      <c r="Z14" s="312"/>
    </row>
    <row r="15" spans="1:31" x14ac:dyDescent="0.2">
      <c r="A15" s="664"/>
      <c r="B15" s="664"/>
      <c r="C15" s="720"/>
      <c r="D15" s="892">
        <f t="shared" ref="D15:I15" si="11">SUM(D10:D14)</f>
        <v>0</v>
      </c>
      <c r="E15" s="892">
        <f t="shared" si="11"/>
        <v>0</v>
      </c>
      <c r="F15" s="892">
        <f t="shared" si="11"/>
        <v>0</v>
      </c>
      <c r="G15" s="892">
        <f t="shared" si="11"/>
        <v>0</v>
      </c>
      <c r="H15" s="892">
        <f t="shared" si="11"/>
        <v>0</v>
      </c>
      <c r="I15" s="892">
        <f t="shared" si="11"/>
        <v>0</v>
      </c>
      <c r="J15" s="892">
        <f>SUM(J10:J14)</f>
        <v>0</v>
      </c>
      <c r="K15" s="892">
        <f>SUM(K10:K14)</f>
        <v>0</v>
      </c>
      <c r="L15" s="893">
        <f>SUM(L10:L14)</f>
        <v>0</v>
      </c>
      <c r="M15" s="892">
        <f>SUM(M10:M14)</f>
        <v>0</v>
      </c>
      <c r="N15" s="892"/>
      <c r="O15" s="892"/>
      <c r="P15" s="722">
        <f>SUM(P10:P14)</f>
        <v>0</v>
      </c>
      <c r="Q15" s="722">
        <f>SUM(Q10:Q14)</f>
        <v>0</v>
      </c>
      <c r="R15" s="722">
        <f>SUM(R10:R14)</f>
        <v>0</v>
      </c>
      <c r="S15" s="722">
        <f>SUM(S10:S14)</f>
        <v>0</v>
      </c>
      <c r="T15" s="884">
        <f t="shared" si="8"/>
        <v>0</v>
      </c>
      <c r="U15" s="884">
        <f t="shared" si="9"/>
        <v>0</v>
      </c>
      <c r="V15" s="884">
        <f>J15/4</f>
        <v>0</v>
      </c>
      <c r="W15" s="922">
        <f t="shared" si="10"/>
        <v>0</v>
      </c>
      <c r="X15" s="923">
        <f>SUM(X10:X14)</f>
        <v>0</v>
      </c>
      <c r="Y15" s="702">
        <f t="shared" si="7"/>
        <v>0</v>
      </c>
      <c r="Z15" s="313"/>
    </row>
    <row r="16" spans="1:31" ht="12.75" customHeight="1" x14ac:dyDescent="0.2">
      <c r="A16" s="664"/>
      <c r="B16" s="664"/>
      <c r="C16" s="894"/>
      <c r="D16" s="1250" t="s">
        <v>212</v>
      </c>
      <c r="E16" s="1251"/>
      <c r="F16" s="1251"/>
      <c r="G16" s="1251"/>
      <c r="H16" s="1251"/>
      <c r="I16" s="1251"/>
      <c r="J16" s="1251"/>
      <c r="K16" s="1251"/>
      <c r="L16" s="697"/>
      <c r="M16" s="697"/>
      <c r="N16" s="664"/>
      <c r="O16" s="664"/>
      <c r="P16" s="895" t="e">
        <f t="shared" ref="P16:X16" si="12">P15/$Y$15</f>
        <v>#DIV/0!</v>
      </c>
      <c r="Q16" s="895" t="e">
        <f t="shared" si="12"/>
        <v>#DIV/0!</v>
      </c>
      <c r="R16" s="895" t="e">
        <f t="shared" si="12"/>
        <v>#DIV/0!</v>
      </c>
      <c r="S16" s="924" t="e">
        <f t="shared" si="12"/>
        <v>#DIV/0!</v>
      </c>
      <c r="T16" s="895" t="e">
        <f t="shared" si="12"/>
        <v>#DIV/0!</v>
      </c>
      <c r="U16" s="895" t="e">
        <f t="shared" si="12"/>
        <v>#DIV/0!</v>
      </c>
      <c r="V16" s="895" t="e">
        <f t="shared" si="12"/>
        <v>#DIV/0!</v>
      </c>
      <c r="W16" s="895" t="e">
        <f t="shared" si="12"/>
        <v>#DIV/0!</v>
      </c>
      <c r="X16" s="895" t="e">
        <f t="shared" si="12"/>
        <v>#DIV/0!</v>
      </c>
      <c r="Y16" s="664"/>
    </row>
    <row r="17" spans="1:39" ht="13.5" thickBot="1" x14ac:dyDescent="0.25">
      <c r="A17" s="664"/>
      <c r="B17" s="720"/>
      <c r="C17" s="896"/>
      <c r="D17" s="896"/>
      <c r="E17" s="896"/>
      <c r="F17" s="896"/>
      <c r="G17" s="896"/>
      <c r="H17" s="897"/>
      <c r="I17" s="720"/>
      <c r="J17" s="720"/>
      <c r="K17" s="720"/>
      <c r="L17" s="720"/>
      <c r="M17" s="720"/>
      <c r="N17" s="720"/>
      <c r="O17" s="897"/>
      <c r="P17" s="897"/>
      <c r="Q17" s="664"/>
      <c r="R17" s="664"/>
    </row>
    <row r="18" spans="1:39" ht="18" x14ac:dyDescent="0.25">
      <c r="A18" s="1249" t="s">
        <v>75</v>
      </c>
      <c r="B18" s="664"/>
      <c r="C18" s="305" t="s">
        <v>97</v>
      </c>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7"/>
    </row>
    <row r="19" spans="1:39" ht="14.25" x14ac:dyDescent="0.2">
      <c r="A19" s="1249"/>
      <c r="B19" s="664"/>
      <c r="C19" s="899"/>
      <c r="D19" s="1232" t="str">
        <f>'A. Results-Commodity Projection'!C6</f>
        <v>Pills</v>
      </c>
      <c r="E19" s="1232"/>
      <c r="F19" s="1232"/>
      <c r="G19" s="1233"/>
      <c r="H19" s="1232" t="str">
        <f>'A. Results-Commodity Projection'!$D$6</f>
        <v>Injectables</v>
      </c>
      <c r="I19" s="1232"/>
      <c r="J19" s="1232"/>
      <c r="K19" s="1233"/>
      <c r="L19" s="1231" t="str">
        <f>'A. Results-Commodity Projection'!$E$6</f>
        <v>Condoms (male)</v>
      </c>
      <c r="M19" s="1232"/>
      <c r="N19" s="1232"/>
      <c r="O19" s="1233"/>
      <c r="P19" s="1231" t="str">
        <f>'A. Results-Commodity Projection'!$F$6</f>
        <v>Condoms (female)</v>
      </c>
      <c r="Q19" s="1232"/>
      <c r="R19" s="1232"/>
      <c r="S19" s="1233"/>
      <c r="T19" s="1231" t="str">
        <f>'A. Results-Commodity Projection'!$G$6</f>
        <v>Implants</v>
      </c>
      <c r="U19" s="1232"/>
      <c r="V19" s="1232"/>
      <c r="W19" s="1233"/>
      <c r="X19" s="1231" t="str">
        <f>'A. Results-Commodity Projection'!$H$6</f>
        <v>IUD</v>
      </c>
      <c r="Y19" s="1232"/>
      <c r="Z19" s="1232"/>
      <c r="AA19" s="1233"/>
      <c r="AB19" s="1231" t="str">
        <f>'A. Results-Commodity Projection'!$I$6</f>
        <v>Emergency Contraceptives</v>
      </c>
      <c r="AC19" s="1232"/>
      <c r="AD19" s="1232"/>
      <c r="AE19" s="1233"/>
      <c r="AF19" s="1231">
        <f>'A. Results-Commodity Projection'!$J$6</f>
        <v>0</v>
      </c>
      <c r="AG19" s="1232"/>
      <c r="AH19" s="1232"/>
      <c r="AI19" s="1233"/>
      <c r="AJ19" s="1252">
        <f>'A. Results-Commodity Projection'!$K$6</f>
        <v>0</v>
      </c>
      <c r="AK19" s="1253"/>
      <c r="AL19" s="1253"/>
      <c r="AM19" s="1254"/>
    </row>
    <row r="20" spans="1:39" s="255" customFormat="1" ht="28.5" x14ac:dyDescent="0.2">
      <c r="A20" s="1249"/>
      <c r="B20" s="898"/>
      <c r="C20" s="900"/>
      <c r="D20" s="901" t="s">
        <v>27</v>
      </c>
      <c r="E20" s="901" t="s">
        <v>79</v>
      </c>
      <c r="F20" s="902" t="s">
        <v>171</v>
      </c>
      <c r="G20" s="903" t="s">
        <v>24</v>
      </c>
      <c r="H20" s="901" t="s">
        <v>27</v>
      </c>
      <c r="I20" s="901" t="s">
        <v>79</v>
      </c>
      <c r="J20" s="902" t="s">
        <v>171</v>
      </c>
      <c r="K20" s="903" t="s">
        <v>24</v>
      </c>
      <c r="L20" s="901" t="s">
        <v>27</v>
      </c>
      <c r="M20" s="901" t="s">
        <v>79</v>
      </c>
      <c r="N20" s="902" t="s">
        <v>171</v>
      </c>
      <c r="O20" s="903" t="s">
        <v>24</v>
      </c>
      <c r="P20" s="901" t="s">
        <v>27</v>
      </c>
      <c r="Q20" s="901" t="s">
        <v>59</v>
      </c>
      <c r="R20" s="902" t="s">
        <v>171</v>
      </c>
      <c r="S20" s="903" t="s">
        <v>24</v>
      </c>
      <c r="T20" s="901" t="s">
        <v>27</v>
      </c>
      <c r="U20" s="901" t="s">
        <v>59</v>
      </c>
      <c r="V20" s="902" t="s">
        <v>171</v>
      </c>
      <c r="W20" s="903" t="s">
        <v>24</v>
      </c>
      <c r="X20" s="904" t="s">
        <v>27</v>
      </c>
      <c r="Y20" s="901" t="s">
        <v>59</v>
      </c>
      <c r="Z20" s="902" t="s">
        <v>171</v>
      </c>
      <c r="AA20" s="903" t="s">
        <v>24</v>
      </c>
      <c r="AB20" s="904" t="s">
        <v>27</v>
      </c>
      <c r="AC20" s="901" t="s">
        <v>59</v>
      </c>
      <c r="AD20" s="902" t="s">
        <v>171</v>
      </c>
      <c r="AE20" s="903" t="s">
        <v>24</v>
      </c>
      <c r="AF20" s="904" t="s">
        <v>27</v>
      </c>
      <c r="AG20" s="901" t="s">
        <v>59</v>
      </c>
      <c r="AH20" s="902" t="s">
        <v>171</v>
      </c>
      <c r="AI20" s="903" t="s">
        <v>24</v>
      </c>
      <c r="AJ20" s="904" t="s">
        <v>27</v>
      </c>
      <c r="AK20" s="901" t="s">
        <v>59</v>
      </c>
      <c r="AL20" s="902" t="s">
        <v>171</v>
      </c>
      <c r="AM20" s="905" t="s">
        <v>24</v>
      </c>
    </row>
    <row r="21" spans="1:39" ht="14.25" customHeight="1" x14ac:dyDescent="0.2">
      <c r="A21" s="1249"/>
      <c r="B21" s="1237" t="s">
        <v>68</v>
      </c>
      <c r="C21" s="899">
        <f>'1. Input - Background info'!B6</f>
        <v>0</v>
      </c>
      <c r="D21" s="906">
        <f>'3.Input- Contraceptive forecast'!E26</f>
        <v>0</v>
      </c>
      <c r="E21" s="906">
        <f>SUM('3.Input- Contraceptive forecast'!F26:I26)</f>
        <v>0</v>
      </c>
      <c r="F21" s="906">
        <f>'3.Input- Contraceptive forecast'!J26</f>
        <v>0</v>
      </c>
      <c r="G21" s="907">
        <f t="shared" ref="G21:G26" si="13">SUM(D21:F21)</f>
        <v>0</v>
      </c>
      <c r="H21" s="908">
        <f>SUM('3.Input- Contraceptive forecast'!E27)</f>
        <v>0</v>
      </c>
      <c r="I21" s="909">
        <f>SUM('3.Input- Contraceptive forecast'!F27:I27)</f>
        <v>0</v>
      </c>
      <c r="J21" s="908">
        <f>SUM('3.Input- Contraceptive forecast'!J27)</f>
        <v>0</v>
      </c>
      <c r="K21" s="910">
        <f t="shared" ref="K21:K26" si="14">SUM(H21:J21)</f>
        <v>0</v>
      </c>
      <c r="L21" s="908">
        <f>SUM('3.Input- Contraceptive forecast'!E28)</f>
        <v>0</v>
      </c>
      <c r="M21" s="909">
        <f>SUM('3.Input- Contraceptive forecast'!F28:I28)</f>
        <v>0</v>
      </c>
      <c r="N21" s="908">
        <f>SUM('3.Input- Contraceptive forecast'!J28)</f>
        <v>0</v>
      </c>
      <c r="O21" s="908">
        <f t="shared" ref="O21:O26" si="15">SUM(L21:N21)</f>
        <v>0</v>
      </c>
      <c r="P21" s="908">
        <f>SUM('3.Input- Contraceptive forecast'!E29)</f>
        <v>0</v>
      </c>
      <c r="Q21" s="909">
        <f>SUM('3.Input- Contraceptive forecast'!F29:I29)</f>
        <v>0</v>
      </c>
      <c r="R21" s="908">
        <f>SUM('3.Input- Contraceptive forecast'!J29)</f>
        <v>0</v>
      </c>
      <c r="S21" s="910">
        <f t="shared" ref="S21:S26" si="16">SUM(P21:R21)</f>
        <v>0</v>
      </c>
      <c r="T21" s="908">
        <f>SUM('3.Input- Contraceptive forecast'!E30)</f>
        <v>0</v>
      </c>
      <c r="U21" s="909">
        <f>SUM('3.Input- Contraceptive forecast'!F30:I30)</f>
        <v>0</v>
      </c>
      <c r="V21" s="908">
        <f>SUM('3.Input- Contraceptive forecast'!J30)</f>
        <v>0</v>
      </c>
      <c r="W21" s="910">
        <f t="shared" ref="W21:W26" si="17">SUM(T21:V21)</f>
        <v>0</v>
      </c>
      <c r="X21" s="911">
        <f>SUM('3.Input- Contraceptive forecast'!E31)</f>
        <v>0</v>
      </c>
      <c r="Y21" s="909">
        <f>SUM('3.Input- Contraceptive forecast'!F31:I31)</f>
        <v>0</v>
      </c>
      <c r="Z21" s="908">
        <f>SUM('3.Input- Contraceptive forecast'!J31)</f>
        <v>0</v>
      </c>
      <c r="AA21" s="910">
        <f t="shared" ref="AA21:AA26" si="18">SUM(X21:Z21)</f>
        <v>0</v>
      </c>
      <c r="AB21" s="912">
        <f>'3.Input- Contraceptive forecast'!E32</f>
        <v>0</v>
      </c>
      <c r="AC21" s="913">
        <f>SUM('3.Input- Contraceptive forecast'!F32:I32)</f>
        <v>0</v>
      </c>
      <c r="AD21" s="913">
        <f>'3.Input- Contraceptive forecast'!J32</f>
        <v>0</v>
      </c>
      <c r="AE21" s="910">
        <f t="shared" ref="AE21:AE26" si="19">SUM(AB21:AD21)</f>
        <v>0</v>
      </c>
      <c r="AF21" s="913">
        <f>'3.Input- Contraceptive forecast'!E33</f>
        <v>0</v>
      </c>
      <c r="AG21" s="913">
        <f>SUM('3.Input- Contraceptive forecast'!F33:I33)</f>
        <v>0</v>
      </c>
      <c r="AH21" s="913">
        <f>'3.Input- Contraceptive forecast'!J33</f>
        <v>0</v>
      </c>
      <c r="AI21" s="910">
        <f t="shared" ref="AI21:AI26" si="20">SUM(AF21:AH21)</f>
        <v>0</v>
      </c>
      <c r="AJ21" s="911">
        <f>SUM('3.Input- Contraceptive forecast'!E34)</f>
        <v>0</v>
      </c>
      <c r="AK21" s="909">
        <f>SUM('3.Input- Contraceptive forecast'!F34:I34)</f>
        <v>0</v>
      </c>
      <c r="AL21" s="908">
        <f>SUM('3.Input- Contraceptive forecast'!J34)</f>
        <v>0</v>
      </c>
      <c r="AM21" s="914">
        <f t="shared" ref="AM21:AM26" si="21">SUM(AJ21:AL21)</f>
        <v>0</v>
      </c>
    </row>
    <row r="22" spans="1:39" ht="14.25" x14ac:dyDescent="0.2">
      <c r="A22" s="1249"/>
      <c r="B22" s="1237"/>
      <c r="C22" s="899">
        <f>C21+1</f>
        <v>1</v>
      </c>
      <c r="D22" s="533"/>
      <c r="E22" s="533"/>
      <c r="F22" s="533"/>
      <c r="G22" s="918">
        <f t="shared" si="13"/>
        <v>0</v>
      </c>
      <c r="H22" s="532"/>
      <c r="I22" s="533"/>
      <c r="J22" s="533"/>
      <c r="K22" s="917">
        <f t="shared" si="14"/>
        <v>0</v>
      </c>
      <c r="L22" s="531"/>
      <c r="M22" s="530"/>
      <c r="N22" s="530"/>
      <c r="O22" s="913">
        <f t="shared" si="15"/>
        <v>0</v>
      </c>
      <c r="P22" s="531"/>
      <c r="Q22" s="530"/>
      <c r="R22" s="530"/>
      <c r="S22" s="910">
        <f t="shared" si="16"/>
        <v>0</v>
      </c>
      <c r="T22" s="531"/>
      <c r="U22" s="530"/>
      <c r="V22" s="530"/>
      <c r="W22" s="910">
        <f t="shared" si="17"/>
        <v>0</v>
      </c>
      <c r="X22" s="531"/>
      <c r="Y22" s="530"/>
      <c r="Z22" s="530"/>
      <c r="AA22" s="910">
        <f t="shared" si="18"/>
        <v>0</v>
      </c>
      <c r="AB22" s="531"/>
      <c r="AC22" s="530"/>
      <c r="AD22" s="530"/>
      <c r="AE22" s="910">
        <f t="shared" si="19"/>
        <v>0</v>
      </c>
      <c r="AF22" s="531"/>
      <c r="AG22" s="530"/>
      <c r="AH22" s="530"/>
      <c r="AI22" s="910">
        <f t="shared" si="20"/>
        <v>0</v>
      </c>
      <c r="AJ22" s="531"/>
      <c r="AK22" s="530"/>
      <c r="AL22" s="530"/>
      <c r="AM22" s="914">
        <f t="shared" si="21"/>
        <v>0</v>
      </c>
    </row>
    <row r="23" spans="1:39" ht="14.25" x14ac:dyDescent="0.2">
      <c r="A23" s="1249"/>
      <c r="B23" s="1237"/>
      <c r="C23" s="899">
        <f>C22+1</f>
        <v>2</v>
      </c>
      <c r="D23" s="533"/>
      <c r="E23" s="533"/>
      <c r="F23" s="533"/>
      <c r="G23" s="918">
        <f t="shared" si="13"/>
        <v>0</v>
      </c>
      <c r="H23" s="532"/>
      <c r="I23" s="533"/>
      <c r="J23" s="533"/>
      <c r="K23" s="917">
        <f t="shared" si="14"/>
        <v>0</v>
      </c>
      <c r="L23" s="532"/>
      <c r="M23" s="533"/>
      <c r="N23" s="533"/>
      <c r="O23" s="913">
        <f t="shared" si="15"/>
        <v>0</v>
      </c>
      <c r="P23" s="531"/>
      <c r="Q23" s="530"/>
      <c r="R23" s="530"/>
      <c r="S23" s="910">
        <f t="shared" si="16"/>
        <v>0</v>
      </c>
      <c r="T23" s="531"/>
      <c r="U23" s="530"/>
      <c r="V23" s="530"/>
      <c r="W23" s="910">
        <f t="shared" si="17"/>
        <v>0</v>
      </c>
      <c r="X23" s="531"/>
      <c r="Y23" s="530"/>
      <c r="Z23" s="530"/>
      <c r="AA23" s="910">
        <f t="shared" si="18"/>
        <v>0</v>
      </c>
      <c r="AB23" s="531"/>
      <c r="AC23" s="530"/>
      <c r="AD23" s="530"/>
      <c r="AE23" s="910">
        <f t="shared" si="19"/>
        <v>0</v>
      </c>
      <c r="AF23" s="531"/>
      <c r="AG23" s="530"/>
      <c r="AH23" s="530"/>
      <c r="AI23" s="910">
        <f t="shared" si="20"/>
        <v>0</v>
      </c>
      <c r="AJ23" s="531"/>
      <c r="AK23" s="530"/>
      <c r="AL23" s="530"/>
      <c r="AM23" s="914">
        <f t="shared" si="21"/>
        <v>0</v>
      </c>
    </row>
    <row r="24" spans="1:39" ht="14.25" x14ac:dyDescent="0.2">
      <c r="A24" s="1249"/>
      <c r="B24" s="1237"/>
      <c r="C24" s="899">
        <f>C23+1</f>
        <v>3</v>
      </c>
      <c r="D24" s="533"/>
      <c r="E24" s="533"/>
      <c r="F24" s="533"/>
      <c r="G24" s="918">
        <f t="shared" si="13"/>
        <v>0</v>
      </c>
      <c r="H24" s="532"/>
      <c r="I24" s="533"/>
      <c r="J24" s="533"/>
      <c r="K24" s="917">
        <f t="shared" si="14"/>
        <v>0</v>
      </c>
      <c r="L24" s="532"/>
      <c r="M24" s="533"/>
      <c r="N24" s="533"/>
      <c r="O24" s="913">
        <f t="shared" si="15"/>
        <v>0</v>
      </c>
      <c r="P24" s="531"/>
      <c r="Q24" s="530"/>
      <c r="R24" s="530"/>
      <c r="S24" s="910">
        <f t="shared" si="16"/>
        <v>0</v>
      </c>
      <c r="T24" s="531"/>
      <c r="U24" s="530"/>
      <c r="V24" s="530"/>
      <c r="W24" s="910">
        <f t="shared" si="17"/>
        <v>0</v>
      </c>
      <c r="X24" s="531"/>
      <c r="Y24" s="530"/>
      <c r="Z24" s="530"/>
      <c r="AA24" s="910">
        <f t="shared" si="18"/>
        <v>0</v>
      </c>
      <c r="AB24" s="531"/>
      <c r="AC24" s="530"/>
      <c r="AD24" s="530"/>
      <c r="AE24" s="910">
        <f t="shared" si="19"/>
        <v>0</v>
      </c>
      <c r="AF24" s="531"/>
      <c r="AG24" s="530"/>
      <c r="AH24" s="530"/>
      <c r="AI24" s="910">
        <f t="shared" si="20"/>
        <v>0</v>
      </c>
      <c r="AJ24" s="531"/>
      <c r="AK24" s="530"/>
      <c r="AL24" s="530"/>
      <c r="AM24" s="914">
        <f t="shared" si="21"/>
        <v>0</v>
      </c>
    </row>
    <row r="25" spans="1:39" ht="14.25" x14ac:dyDescent="0.2">
      <c r="A25" s="1249"/>
      <c r="B25" s="1237"/>
      <c r="C25" s="899">
        <f>C24+1</f>
        <v>4</v>
      </c>
      <c r="D25" s="533"/>
      <c r="E25" s="533"/>
      <c r="F25" s="533"/>
      <c r="G25" s="918">
        <f t="shared" si="13"/>
        <v>0</v>
      </c>
      <c r="H25" s="532"/>
      <c r="I25" s="533"/>
      <c r="J25" s="533"/>
      <c r="K25" s="917">
        <f t="shared" si="14"/>
        <v>0</v>
      </c>
      <c r="L25" s="532"/>
      <c r="M25" s="533"/>
      <c r="N25" s="533"/>
      <c r="O25" s="913">
        <f t="shared" si="15"/>
        <v>0</v>
      </c>
      <c r="P25" s="531"/>
      <c r="Q25" s="530"/>
      <c r="R25" s="530"/>
      <c r="S25" s="910">
        <f t="shared" si="16"/>
        <v>0</v>
      </c>
      <c r="T25" s="531"/>
      <c r="U25" s="530"/>
      <c r="V25" s="530"/>
      <c r="W25" s="910">
        <f t="shared" si="17"/>
        <v>0</v>
      </c>
      <c r="X25" s="531"/>
      <c r="Y25" s="530"/>
      <c r="Z25" s="530"/>
      <c r="AA25" s="910">
        <f t="shared" si="18"/>
        <v>0</v>
      </c>
      <c r="AB25" s="531"/>
      <c r="AC25" s="530"/>
      <c r="AD25" s="530"/>
      <c r="AE25" s="910">
        <f t="shared" si="19"/>
        <v>0</v>
      </c>
      <c r="AF25" s="531"/>
      <c r="AG25" s="530"/>
      <c r="AH25" s="530"/>
      <c r="AI25" s="910">
        <f t="shared" si="20"/>
        <v>0</v>
      </c>
      <c r="AJ25" s="531"/>
      <c r="AK25" s="530"/>
      <c r="AL25" s="530"/>
      <c r="AM25" s="914">
        <f t="shared" si="21"/>
        <v>0</v>
      </c>
    </row>
    <row r="26" spans="1:39" ht="12" customHeight="1" x14ac:dyDescent="0.2">
      <c r="A26" s="1249"/>
      <c r="B26" s="1237"/>
      <c r="C26" s="899">
        <f>C25+1</f>
        <v>5</v>
      </c>
      <c r="D26" s="533"/>
      <c r="E26" s="533"/>
      <c r="F26" s="533"/>
      <c r="G26" s="918">
        <f t="shared" si="13"/>
        <v>0</v>
      </c>
      <c r="H26" s="532"/>
      <c r="I26" s="533"/>
      <c r="J26" s="533"/>
      <c r="K26" s="917">
        <f t="shared" si="14"/>
        <v>0</v>
      </c>
      <c r="L26" s="532"/>
      <c r="M26" s="533"/>
      <c r="N26" s="533"/>
      <c r="O26" s="913">
        <f t="shared" si="15"/>
        <v>0</v>
      </c>
      <c r="P26" s="531"/>
      <c r="Q26" s="530"/>
      <c r="R26" s="530"/>
      <c r="S26" s="910">
        <f t="shared" si="16"/>
        <v>0</v>
      </c>
      <c r="T26" s="531"/>
      <c r="U26" s="530"/>
      <c r="V26" s="530"/>
      <c r="W26" s="910">
        <f t="shared" si="17"/>
        <v>0</v>
      </c>
      <c r="X26" s="531"/>
      <c r="Y26" s="530"/>
      <c r="Z26" s="530"/>
      <c r="AA26" s="910">
        <f t="shared" si="18"/>
        <v>0</v>
      </c>
      <c r="AB26" s="531"/>
      <c r="AC26" s="530"/>
      <c r="AD26" s="530"/>
      <c r="AE26" s="910">
        <f t="shared" si="19"/>
        <v>0</v>
      </c>
      <c r="AF26" s="531"/>
      <c r="AG26" s="530"/>
      <c r="AH26" s="530"/>
      <c r="AI26" s="910">
        <f t="shared" si="20"/>
        <v>0</v>
      </c>
      <c r="AJ26" s="531"/>
      <c r="AK26" s="530"/>
      <c r="AL26" s="530"/>
      <c r="AM26" s="914">
        <f t="shared" si="21"/>
        <v>0</v>
      </c>
    </row>
    <row r="27" spans="1:39" ht="15" customHeight="1" thickBot="1" x14ac:dyDescent="0.25">
      <c r="A27" s="308"/>
      <c r="B27" s="214"/>
      <c r="C27" s="213"/>
      <c r="D27" s="565"/>
      <c r="E27" s="565"/>
      <c r="F27" s="565"/>
      <c r="G27" s="565"/>
      <c r="H27" s="565"/>
      <c r="I27" s="565"/>
      <c r="J27" s="565"/>
      <c r="K27" s="565"/>
      <c r="L27" s="215"/>
      <c r="M27" s="215"/>
      <c r="N27" s="215"/>
      <c r="O27" s="916"/>
      <c r="P27" s="216"/>
      <c r="Q27" s="216"/>
      <c r="R27" s="216"/>
      <c r="S27" s="216"/>
      <c r="T27" s="214"/>
      <c r="U27" s="214"/>
      <c r="V27" s="214"/>
      <c r="W27" s="214"/>
      <c r="X27" s="214"/>
      <c r="Y27" s="214"/>
      <c r="Z27" s="214"/>
      <c r="AA27" s="214"/>
      <c r="AB27" s="214"/>
      <c r="AC27" s="214"/>
      <c r="AD27" s="214"/>
      <c r="AE27" s="214"/>
      <c r="AF27" s="214"/>
      <c r="AG27" s="214"/>
      <c r="AH27" s="214"/>
      <c r="AI27" s="214"/>
      <c r="AJ27" s="214"/>
      <c r="AK27" s="214"/>
      <c r="AL27" s="214"/>
      <c r="AM27" s="915"/>
    </row>
    <row r="28" spans="1:39" ht="15" customHeight="1" x14ac:dyDescent="0.2">
      <c r="B28" s="19"/>
      <c r="C28" s="19"/>
      <c r="D28" s="19"/>
      <c r="E28" s="19"/>
      <c r="F28" s="19"/>
      <c r="G28" s="19"/>
      <c r="H28" s="19"/>
      <c r="I28" s="19"/>
      <c r="J28" s="19"/>
      <c r="K28" s="23"/>
      <c r="L28" s="23"/>
      <c r="M28" s="23"/>
      <c r="N28" s="23"/>
      <c r="O28" s="31"/>
      <c r="P28" s="31"/>
      <c r="Q28" s="31"/>
      <c r="R28" s="31"/>
      <c r="S28" s="19"/>
      <c r="T28" s="19"/>
    </row>
    <row r="29" spans="1:39" ht="18" x14ac:dyDescent="0.25">
      <c r="A29" s="1246" t="s">
        <v>151</v>
      </c>
      <c r="B29" s="925" t="s">
        <v>120</v>
      </c>
      <c r="C29" s="926"/>
      <c r="D29" s="926"/>
      <c r="E29" s="926"/>
      <c r="F29" s="926"/>
      <c r="G29" s="926"/>
      <c r="H29" s="926"/>
      <c r="I29" s="926"/>
      <c r="J29" s="926"/>
      <c r="K29" s="926"/>
      <c r="L29" s="926"/>
      <c r="M29" s="926"/>
      <c r="N29" s="926"/>
      <c r="O29" s="926"/>
      <c r="P29" s="926"/>
      <c r="Q29" s="926"/>
      <c r="R29" s="926"/>
      <c r="S29" s="926"/>
      <c r="T29" s="926"/>
      <c r="U29" s="926"/>
      <c r="V29" s="926"/>
      <c r="W29" s="927"/>
      <c r="X29" s="927"/>
      <c r="Y29" s="927"/>
      <c r="Z29" s="927"/>
      <c r="AA29" s="927"/>
      <c r="AB29" s="927"/>
      <c r="AC29" s="927"/>
      <c r="AD29" s="927"/>
      <c r="AE29" s="664"/>
      <c r="AF29" s="664"/>
      <c r="AG29" s="664"/>
      <c r="AH29" s="664"/>
      <c r="AI29" s="664"/>
      <c r="AJ29" s="664"/>
      <c r="AK29" s="664"/>
      <c r="AL29" s="664"/>
    </row>
    <row r="30" spans="1:39" ht="15" hidden="1" customHeight="1" x14ac:dyDescent="0.2">
      <c r="A30" s="1246"/>
      <c r="B30" s="664"/>
      <c r="C30" s="720"/>
      <c r="D30" s="720"/>
      <c r="E30" s="720"/>
      <c r="F30" s="720"/>
      <c r="G30" s="720"/>
      <c r="H30" s="720"/>
      <c r="I30" s="720"/>
      <c r="J30" s="720"/>
      <c r="K30" s="720"/>
      <c r="L30" s="896"/>
      <c r="M30" s="896"/>
      <c r="N30" s="896"/>
      <c r="O30" s="896"/>
      <c r="P30" s="892"/>
      <c r="Q30" s="892"/>
      <c r="R30" s="892"/>
      <c r="S30" s="892"/>
      <c r="T30" s="720"/>
      <c r="U30" s="720"/>
      <c r="V30" s="664"/>
      <c r="W30" s="664"/>
      <c r="X30" s="664"/>
      <c r="Y30" s="664"/>
      <c r="Z30" s="664"/>
      <c r="AA30" s="664"/>
      <c r="AB30" s="664"/>
      <c r="AC30" s="664"/>
      <c r="AD30" s="664"/>
      <c r="AE30" s="664"/>
      <c r="AF30" s="664"/>
      <c r="AG30" s="664"/>
      <c r="AH30" s="664"/>
      <c r="AI30" s="664"/>
      <c r="AJ30" s="664"/>
      <c r="AK30" s="664"/>
      <c r="AL30" s="664"/>
    </row>
    <row r="31" spans="1:39" hidden="1" x14ac:dyDescent="0.2">
      <c r="A31" s="1246"/>
      <c r="B31" s="719" t="s">
        <v>95</v>
      </c>
      <c r="C31" s="720"/>
      <c r="D31" s="720"/>
      <c r="E31" s="720"/>
      <c r="F31" s="720"/>
      <c r="G31" s="720"/>
      <c r="H31" s="720"/>
      <c r="I31" s="720"/>
      <c r="J31" s="720"/>
      <c r="K31" s="720"/>
      <c r="L31" s="896"/>
      <c r="M31" s="896"/>
      <c r="N31" s="896"/>
      <c r="O31" s="896"/>
      <c r="P31" s="892"/>
      <c r="Q31" s="892"/>
      <c r="R31" s="892"/>
      <c r="S31" s="892"/>
      <c r="T31" s="720"/>
      <c r="U31" s="720"/>
      <c r="V31" s="664"/>
      <c r="W31" s="664"/>
      <c r="X31" s="664"/>
      <c r="Y31" s="664"/>
      <c r="Z31" s="664"/>
      <c r="AA31" s="664"/>
      <c r="AB31" s="664"/>
      <c r="AC31" s="664"/>
      <c r="AD31" s="664"/>
      <c r="AE31" s="664"/>
      <c r="AF31" s="664"/>
      <c r="AG31" s="664"/>
      <c r="AH31" s="664"/>
      <c r="AI31" s="664"/>
      <c r="AJ31" s="664"/>
      <c r="AK31" s="664"/>
      <c r="AL31" s="664"/>
    </row>
    <row r="32" spans="1:39" ht="14.25" hidden="1" x14ac:dyDescent="0.2">
      <c r="A32" s="1246"/>
      <c r="B32" s="664"/>
      <c r="C32" s="1243" t="str">
        <f>'A. Results-Commodity Projection'!C6</f>
        <v>Pills</v>
      </c>
      <c r="D32" s="1243"/>
      <c r="E32" s="1243"/>
      <c r="F32" s="1244"/>
      <c r="G32" s="1243" t="str">
        <f>'A. Results-Commodity Projection'!$D$6</f>
        <v>Injectables</v>
      </c>
      <c r="H32" s="1243"/>
      <c r="I32" s="1243"/>
      <c r="J32" s="1244"/>
      <c r="K32" s="1242" t="str">
        <f>'A. Results-Commodity Projection'!$E$6</f>
        <v>Condoms (male)</v>
      </c>
      <c r="L32" s="1243"/>
      <c r="M32" s="1243"/>
      <c r="N32" s="1244"/>
      <c r="O32" s="1242" t="str">
        <f>'A. Results-Commodity Projection'!$F$6</f>
        <v>Condoms (female)</v>
      </c>
      <c r="P32" s="1243"/>
      <c r="Q32" s="1243"/>
      <c r="R32" s="1244"/>
      <c r="S32" s="1242" t="str">
        <f>'A. Results-Commodity Projection'!$G$6</f>
        <v>Implants</v>
      </c>
      <c r="T32" s="1243"/>
      <c r="U32" s="1243"/>
      <c r="V32" s="1244"/>
      <c r="W32" s="1242" t="str">
        <f>'A. Results-Commodity Projection'!$H$6</f>
        <v>IUD</v>
      </c>
      <c r="X32" s="1243"/>
      <c r="Y32" s="1243"/>
      <c r="Z32" s="1244"/>
      <c r="AA32" s="1231" t="str">
        <f>'A. Results-Commodity Projection'!$I$6</f>
        <v>Emergency Contraceptives</v>
      </c>
      <c r="AB32" s="1232"/>
      <c r="AC32" s="1232"/>
      <c r="AD32" s="1233"/>
      <c r="AE32" s="1231">
        <f>'A. Results-Commodity Projection'!$J$6</f>
        <v>0</v>
      </c>
      <c r="AF32" s="1232"/>
      <c r="AG32" s="1232"/>
      <c r="AH32" s="1233"/>
      <c r="AI32" s="1234">
        <f>'A. Results-Commodity Projection'!$K$6</f>
        <v>0</v>
      </c>
      <c r="AJ32" s="1235"/>
      <c r="AK32" s="1235"/>
      <c r="AL32" s="1236"/>
    </row>
    <row r="33" spans="1:39" ht="25.5" hidden="1" x14ac:dyDescent="0.2">
      <c r="A33" s="1246"/>
      <c r="B33" s="664"/>
      <c r="C33" s="928" t="s">
        <v>27</v>
      </c>
      <c r="D33" s="929" t="s">
        <v>59</v>
      </c>
      <c r="E33" s="902" t="s">
        <v>171</v>
      </c>
      <c r="F33" s="930" t="s">
        <v>24</v>
      </c>
      <c r="G33" s="928" t="s">
        <v>27</v>
      </c>
      <c r="H33" s="929" t="s">
        <v>59</v>
      </c>
      <c r="I33" s="902" t="s">
        <v>171</v>
      </c>
      <c r="J33" s="930" t="s">
        <v>24</v>
      </c>
      <c r="K33" s="928" t="s">
        <v>27</v>
      </c>
      <c r="L33" s="929" t="s">
        <v>59</v>
      </c>
      <c r="M33" s="902" t="s">
        <v>171</v>
      </c>
      <c r="N33" s="930" t="s">
        <v>24</v>
      </c>
      <c r="O33" s="928" t="s">
        <v>27</v>
      </c>
      <c r="P33" s="929" t="s">
        <v>59</v>
      </c>
      <c r="Q33" s="902" t="s">
        <v>171</v>
      </c>
      <c r="R33" s="930" t="s">
        <v>24</v>
      </c>
      <c r="S33" s="928" t="s">
        <v>27</v>
      </c>
      <c r="T33" s="929" t="s">
        <v>59</v>
      </c>
      <c r="U33" s="902" t="s">
        <v>171</v>
      </c>
      <c r="V33" s="930" t="s">
        <v>24</v>
      </c>
      <c r="W33" s="931" t="s">
        <v>27</v>
      </c>
      <c r="X33" s="929" t="s">
        <v>59</v>
      </c>
      <c r="Y33" s="902" t="s">
        <v>171</v>
      </c>
      <c r="Z33" s="930" t="s">
        <v>24</v>
      </c>
      <c r="AA33" s="931" t="s">
        <v>27</v>
      </c>
      <c r="AB33" s="929" t="s">
        <v>59</v>
      </c>
      <c r="AC33" s="902" t="s">
        <v>171</v>
      </c>
      <c r="AD33" s="930" t="s">
        <v>24</v>
      </c>
      <c r="AE33" s="928" t="s">
        <v>27</v>
      </c>
      <c r="AF33" s="929" t="s">
        <v>59</v>
      </c>
      <c r="AG33" s="902" t="s">
        <v>171</v>
      </c>
      <c r="AH33" s="930" t="s">
        <v>24</v>
      </c>
      <c r="AI33" s="931" t="s">
        <v>27</v>
      </c>
      <c r="AJ33" s="929" t="s">
        <v>59</v>
      </c>
      <c r="AK33" s="902" t="s">
        <v>171</v>
      </c>
      <c r="AL33" s="930" t="s">
        <v>24</v>
      </c>
    </row>
    <row r="34" spans="1:39" hidden="1" x14ac:dyDescent="0.2">
      <c r="A34" s="1246"/>
      <c r="B34" s="664">
        <f>'1. Input - Background info'!B6</f>
        <v>0</v>
      </c>
      <c r="C34" s="932">
        <f>SUM(D9*D21)</f>
        <v>0</v>
      </c>
      <c r="D34" s="933">
        <f>SUM(D9*E21)</f>
        <v>0</v>
      </c>
      <c r="E34" s="932">
        <f>SUM(D9*F21)</f>
        <v>0</v>
      </c>
      <c r="F34" s="934">
        <f t="shared" ref="F34:F39" si="22">SUM(C34:E34)</f>
        <v>0</v>
      </c>
      <c r="G34" s="932">
        <f>SUM($E$9*H21)</f>
        <v>0</v>
      </c>
      <c r="H34" s="932">
        <f t="shared" ref="H34:H39" si="23">SUM(E9*$I$21)</f>
        <v>0</v>
      </c>
      <c r="I34" s="932">
        <f t="shared" ref="I34:I39" si="24">SUM(E9*$J$21)</f>
        <v>0</v>
      </c>
      <c r="J34" s="935">
        <f t="shared" ref="J34:J39" si="25">SUM(G34:I34)</f>
        <v>0</v>
      </c>
      <c r="K34" s="932">
        <f t="shared" ref="K34:K39" si="26">F9*$L$21</f>
        <v>0</v>
      </c>
      <c r="L34" s="932">
        <f t="shared" ref="L34:L39" si="27">F9*$M$21</f>
        <v>0</v>
      </c>
      <c r="M34" s="932">
        <f t="shared" ref="M34:M39" si="28">F9*$N$21</f>
        <v>0</v>
      </c>
      <c r="N34" s="935">
        <f t="shared" ref="N34:N39" si="29">SUM(K34:M34)</f>
        <v>0</v>
      </c>
      <c r="O34" s="932">
        <f t="shared" ref="O34:O39" si="30">SUM(G9*$P$21)</f>
        <v>0</v>
      </c>
      <c r="P34" s="932">
        <f t="shared" ref="P34:P39" si="31">SUM(G9*$Q$21)</f>
        <v>0</v>
      </c>
      <c r="Q34" s="932">
        <f t="shared" ref="Q34:Q39" si="32">SUM(G9*$R$21)</f>
        <v>0</v>
      </c>
      <c r="R34" s="935">
        <f t="shared" ref="R34:R39" si="33">SUM(O34:Q34)</f>
        <v>0</v>
      </c>
      <c r="S34" s="932">
        <f t="shared" ref="S34:S39" si="34">SUM(H9*$T$21)</f>
        <v>0</v>
      </c>
      <c r="T34" s="932">
        <f t="shared" ref="T34:T39" si="35">SUM(H9*$U$21)</f>
        <v>0</v>
      </c>
      <c r="U34" s="932">
        <f t="shared" ref="U34:U39" si="36">SUM(H9*$V$21)</f>
        <v>0</v>
      </c>
      <c r="V34" s="935">
        <f t="shared" ref="V34:V39" si="37">SUM(S34:U34)</f>
        <v>0</v>
      </c>
      <c r="W34" s="932">
        <f t="shared" ref="W34:W39" si="38">SUM(I9*$X$21)</f>
        <v>0</v>
      </c>
      <c r="X34" s="933">
        <f t="shared" ref="X34:X39" si="39">SUM(I9*$Y$21)</f>
        <v>0</v>
      </c>
      <c r="Y34" s="932">
        <f t="shared" ref="Y34:Y39" si="40">SUM(I9*$Z$21)</f>
        <v>0</v>
      </c>
      <c r="Z34" s="935">
        <f t="shared" ref="Z34:Z39" si="41">SUM(W34:Y34)</f>
        <v>0</v>
      </c>
      <c r="AA34" s="936">
        <f t="shared" ref="AA34:AA39" si="42">J9*$AB$21</f>
        <v>0</v>
      </c>
      <c r="AB34" s="937">
        <f t="shared" ref="AB34:AB39" si="43">J9*$AC$21</f>
        <v>0</v>
      </c>
      <c r="AC34" s="937">
        <f t="shared" ref="AC34:AC39" si="44">J9*$AD$21</f>
        <v>0</v>
      </c>
      <c r="AD34" s="935">
        <f t="shared" ref="AD34:AD39" si="45">SUM(AA34:AC34)</f>
        <v>0</v>
      </c>
      <c r="AE34" s="938">
        <f t="shared" ref="AE34:AE39" si="46">K9</f>
        <v>0</v>
      </c>
      <c r="AF34" s="938">
        <f t="shared" ref="AF34:AF39" si="47">K9</f>
        <v>0</v>
      </c>
      <c r="AG34" s="938">
        <f t="shared" ref="AG34:AG39" si="48">K9</f>
        <v>0</v>
      </c>
      <c r="AH34" s="935">
        <f t="shared" ref="AH34:AH39" si="49">SUM(AE34:AG34)</f>
        <v>0</v>
      </c>
      <c r="AI34" s="932">
        <f t="shared" ref="AI34:AI39" si="50">L9*$AJ$21</f>
        <v>0</v>
      </c>
      <c r="AJ34" s="933">
        <f t="shared" ref="AJ34:AJ39" si="51">L9*$AK$21</f>
        <v>0</v>
      </c>
      <c r="AK34" s="932">
        <f t="shared" ref="AK34:AK39" si="52">L9*$AL$21</f>
        <v>0</v>
      </c>
      <c r="AL34" s="935">
        <f t="shared" ref="AL34:AL39" si="53">SUM(AI34:AK34)</f>
        <v>0</v>
      </c>
    </row>
    <row r="35" spans="1:39" hidden="1" x14ac:dyDescent="0.2">
      <c r="A35" s="1246"/>
      <c r="B35" s="664">
        <f>C10</f>
        <v>0</v>
      </c>
      <c r="C35" s="932">
        <f>SUM(D10*$D$21)</f>
        <v>0</v>
      </c>
      <c r="D35" s="933">
        <f>SUM(D10*$E$21)</f>
        <v>0</v>
      </c>
      <c r="E35" s="932">
        <f>SUM(D10*$F$21)</f>
        <v>0</v>
      </c>
      <c r="F35" s="934">
        <f t="shared" si="22"/>
        <v>0</v>
      </c>
      <c r="G35" s="932">
        <f>SUM(E10*$H$21)</f>
        <v>0</v>
      </c>
      <c r="H35" s="932">
        <f t="shared" si="23"/>
        <v>0</v>
      </c>
      <c r="I35" s="932">
        <f t="shared" si="24"/>
        <v>0</v>
      </c>
      <c r="J35" s="935">
        <f t="shared" si="25"/>
        <v>0</v>
      </c>
      <c r="K35" s="932">
        <f t="shared" si="26"/>
        <v>0</v>
      </c>
      <c r="L35" s="932">
        <f t="shared" si="27"/>
        <v>0</v>
      </c>
      <c r="M35" s="932">
        <f t="shared" si="28"/>
        <v>0</v>
      </c>
      <c r="N35" s="935">
        <f t="shared" si="29"/>
        <v>0</v>
      </c>
      <c r="O35" s="932">
        <f t="shared" si="30"/>
        <v>0</v>
      </c>
      <c r="P35" s="932">
        <f t="shared" si="31"/>
        <v>0</v>
      </c>
      <c r="Q35" s="932">
        <f t="shared" si="32"/>
        <v>0</v>
      </c>
      <c r="R35" s="935">
        <f t="shared" si="33"/>
        <v>0</v>
      </c>
      <c r="S35" s="932">
        <f t="shared" si="34"/>
        <v>0</v>
      </c>
      <c r="T35" s="932">
        <f t="shared" si="35"/>
        <v>0</v>
      </c>
      <c r="U35" s="932">
        <f t="shared" si="36"/>
        <v>0</v>
      </c>
      <c r="V35" s="935">
        <f t="shared" si="37"/>
        <v>0</v>
      </c>
      <c r="W35" s="932">
        <f t="shared" si="38"/>
        <v>0</v>
      </c>
      <c r="X35" s="933">
        <f t="shared" si="39"/>
        <v>0</v>
      </c>
      <c r="Y35" s="932">
        <f t="shared" si="40"/>
        <v>0</v>
      </c>
      <c r="Z35" s="935">
        <f t="shared" si="41"/>
        <v>0</v>
      </c>
      <c r="AA35" s="936">
        <f t="shared" si="42"/>
        <v>0</v>
      </c>
      <c r="AB35" s="937">
        <f t="shared" si="43"/>
        <v>0</v>
      </c>
      <c r="AC35" s="937">
        <f t="shared" si="44"/>
        <v>0</v>
      </c>
      <c r="AD35" s="935">
        <f t="shared" si="45"/>
        <v>0</v>
      </c>
      <c r="AE35" s="938">
        <f t="shared" si="46"/>
        <v>0</v>
      </c>
      <c r="AF35" s="938">
        <f t="shared" si="47"/>
        <v>0</v>
      </c>
      <c r="AG35" s="938">
        <f t="shared" si="48"/>
        <v>0</v>
      </c>
      <c r="AH35" s="935">
        <f t="shared" si="49"/>
        <v>0</v>
      </c>
      <c r="AI35" s="932">
        <f t="shared" si="50"/>
        <v>0</v>
      </c>
      <c r="AJ35" s="933">
        <f t="shared" si="51"/>
        <v>0</v>
      </c>
      <c r="AK35" s="932">
        <f t="shared" si="52"/>
        <v>0</v>
      </c>
      <c r="AL35" s="935">
        <f t="shared" si="53"/>
        <v>0</v>
      </c>
    </row>
    <row r="36" spans="1:39" hidden="1" x14ac:dyDescent="0.2">
      <c r="A36" s="1246"/>
      <c r="B36" s="664">
        <f>C11</f>
        <v>1</v>
      </c>
      <c r="C36" s="932">
        <f>SUM(D11*$D$21)</f>
        <v>0</v>
      </c>
      <c r="D36" s="933">
        <f>SUM(D11*$E$21)</f>
        <v>0</v>
      </c>
      <c r="E36" s="932">
        <f>SUM(D11*$F$21)</f>
        <v>0</v>
      </c>
      <c r="F36" s="934">
        <f t="shared" si="22"/>
        <v>0</v>
      </c>
      <c r="G36" s="932">
        <f>SUM(E11*$H$21)</f>
        <v>0</v>
      </c>
      <c r="H36" s="932">
        <f t="shared" si="23"/>
        <v>0</v>
      </c>
      <c r="I36" s="932">
        <f t="shared" si="24"/>
        <v>0</v>
      </c>
      <c r="J36" s="935">
        <f t="shared" si="25"/>
        <v>0</v>
      </c>
      <c r="K36" s="932">
        <f t="shared" si="26"/>
        <v>0</v>
      </c>
      <c r="L36" s="932">
        <f t="shared" si="27"/>
        <v>0</v>
      </c>
      <c r="M36" s="932">
        <f t="shared" si="28"/>
        <v>0</v>
      </c>
      <c r="N36" s="935">
        <f t="shared" si="29"/>
        <v>0</v>
      </c>
      <c r="O36" s="932">
        <f t="shared" si="30"/>
        <v>0</v>
      </c>
      <c r="P36" s="932">
        <f t="shared" si="31"/>
        <v>0</v>
      </c>
      <c r="Q36" s="932">
        <f t="shared" si="32"/>
        <v>0</v>
      </c>
      <c r="R36" s="935">
        <f t="shared" si="33"/>
        <v>0</v>
      </c>
      <c r="S36" s="932">
        <f t="shared" si="34"/>
        <v>0</v>
      </c>
      <c r="T36" s="932">
        <f t="shared" si="35"/>
        <v>0</v>
      </c>
      <c r="U36" s="932">
        <f t="shared" si="36"/>
        <v>0</v>
      </c>
      <c r="V36" s="935">
        <f t="shared" si="37"/>
        <v>0</v>
      </c>
      <c r="W36" s="932">
        <f t="shared" si="38"/>
        <v>0</v>
      </c>
      <c r="X36" s="933">
        <f t="shared" si="39"/>
        <v>0</v>
      </c>
      <c r="Y36" s="932">
        <f t="shared" si="40"/>
        <v>0</v>
      </c>
      <c r="Z36" s="935">
        <f t="shared" si="41"/>
        <v>0</v>
      </c>
      <c r="AA36" s="936">
        <f t="shared" si="42"/>
        <v>0</v>
      </c>
      <c r="AB36" s="937">
        <f t="shared" si="43"/>
        <v>0</v>
      </c>
      <c r="AC36" s="937">
        <f t="shared" si="44"/>
        <v>0</v>
      </c>
      <c r="AD36" s="935">
        <f t="shared" si="45"/>
        <v>0</v>
      </c>
      <c r="AE36" s="938">
        <f t="shared" si="46"/>
        <v>0</v>
      </c>
      <c r="AF36" s="938">
        <f t="shared" si="47"/>
        <v>0</v>
      </c>
      <c r="AG36" s="938">
        <f t="shared" si="48"/>
        <v>0</v>
      </c>
      <c r="AH36" s="935">
        <f t="shared" si="49"/>
        <v>0</v>
      </c>
      <c r="AI36" s="932">
        <f t="shared" si="50"/>
        <v>0</v>
      </c>
      <c r="AJ36" s="933">
        <f t="shared" si="51"/>
        <v>0</v>
      </c>
      <c r="AK36" s="932">
        <f t="shared" si="52"/>
        <v>0</v>
      </c>
      <c r="AL36" s="935">
        <f t="shared" si="53"/>
        <v>0</v>
      </c>
    </row>
    <row r="37" spans="1:39" hidden="1" x14ac:dyDescent="0.2">
      <c r="A37" s="1246"/>
      <c r="B37" s="664">
        <f>C12</f>
        <v>2</v>
      </c>
      <c r="C37" s="932">
        <f>SUM(D12*$D$21)</f>
        <v>0</v>
      </c>
      <c r="D37" s="933">
        <f>SUM(D12*$E$21)</f>
        <v>0</v>
      </c>
      <c r="E37" s="932">
        <f>SUM(D12*$F$21)</f>
        <v>0</v>
      </c>
      <c r="F37" s="934">
        <f t="shared" si="22"/>
        <v>0</v>
      </c>
      <c r="G37" s="932">
        <f>SUM(E12*$H$21)</f>
        <v>0</v>
      </c>
      <c r="H37" s="932">
        <f t="shared" si="23"/>
        <v>0</v>
      </c>
      <c r="I37" s="932">
        <f t="shared" si="24"/>
        <v>0</v>
      </c>
      <c r="J37" s="935">
        <f t="shared" si="25"/>
        <v>0</v>
      </c>
      <c r="K37" s="932">
        <f t="shared" si="26"/>
        <v>0</v>
      </c>
      <c r="L37" s="932">
        <f t="shared" si="27"/>
        <v>0</v>
      </c>
      <c r="M37" s="932">
        <f t="shared" si="28"/>
        <v>0</v>
      </c>
      <c r="N37" s="935">
        <f t="shared" si="29"/>
        <v>0</v>
      </c>
      <c r="O37" s="932">
        <f t="shared" si="30"/>
        <v>0</v>
      </c>
      <c r="P37" s="932">
        <f t="shared" si="31"/>
        <v>0</v>
      </c>
      <c r="Q37" s="932">
        <f t="shared" si="32"/>
        <v>0</v>
      </c>
      <c r="R37" s="935">
        <f t="shared" si="33"/>
        <v>0</v>
      </c>
      <c r="S37" s="932">
        <f t="shared" si="34"/>
        <v>0</v>
      </c>
      <c r="T37" s="932">
        <f t="shared" si="35"/>
        <v>0</v>
      </c>
      <c r="U37" s="932">
        <f t="shared" si="36"/>
        <v>0</v>
      </c>
      <c r="V37" s="935">
        <f t="shared" si="37"/>
        <v>0</v>
      </c>
      <c r="W37" s="932">
        <f t="shared" si="38"/>
        <v>0</v>
      </c>
      <c r="X37" s="933">
        <f t="shared" si="39"/>
        <v>0</v>
      </c>
      <c r="Y37" s="932">
        <f t="shared" si="40"/>
        <v>0</v>
      </c>
      <c r="Z37" s="935">
        <f t="shared" si="41"/>
        <v>0</v>
      </c>
      <c r="AA37" s="936">
        <f t="shared" si="42"/>
        <v>0</v>
      </c>
      <c r="AB37" s="937">
        <f t="shared" si="43"/>
        <v>0</v>
      </c>
      <c r="AC37" s="937">
        <f t="shared" si="44"/>
        <v>0</v>
      </c>
      <c r="AD37" s="935">
        <f t="shared" si="45"/>
        <v>0</v>
      </c>
      <c r="AE37" s="938">
        <f t="shared" si="46"/>
        <v>0</v>
      </c>
      <c r="AF37" s="938">
        <f t="shared" si="47"/>
        <v>0</v>
      </c>
      <c r="AG37" s="938">
        <f t="shared" si="48"/>
        <v>0</v>
      </c>
      <c r="AH37" s="935">
        <f t="shared" si="49"/>
        <v>0</v>
      </c>
      <c r="AI37" s="932">
        <f t="shared" si="50"/>
        <v>0</v>
      </c>
      <c r="AJ37" s="933">
        <f t="shared" si="51"/>
        <v>0</v>
      </c>
      <c r="AK37" s="932">
        <f t="shared" si="52"/>
        <v>0</v>
      </c>
      <c r="AL37" s="935">
        <f t="shared" si="53"/>
        <v>0</v>
      </c>
    </row>
    <row r="38" spans="1:39" hidden="1" x14ac:dyDescent="0.2">
      <c r="A38" s="1246"/>
      <c r="B38" s="664">
        <f>C13</f>
        <v>3</v>
      </c>
      <c r="C38" s="932">
        <f>SUM(D13*$D$21)</f>
        <v>0</v>
      </c>
      <c r="D38" s="933">
        <f>SUM(D13*$E$21)</f>
        <v>0</v>
      </c>
      <c r="E38" s="932">
        <f>SUM(D13*$F$21)</f>
        <v>0</v>
      </c>
      <c r="F38" s="934">
        <f t="shared" si="22"/>
        <v>0</v>
      </c>
      <c r="G38" s="932">
        <f>SUM(E13*$H$21)</f>
        <v>0</v>
      </c>
      <c r="H38" s="932">
        <f t="shared" si="23"/>
        <v>0</v>
      </c>
      <c r="I38" s="932">
        <f t="shared" si="24"/>
        <v>0</v>
      </c>
      <c r="J38" s="935">
        <f t="shared" si="25"/>
        <v>0</v>
      </c>
      <c r="K38" s="932">
        <f t="shared" si="26"/>
        <v>0</v>
      </c>
      <c r="L38" s="932">
        <f t="shared" si="27"/>
        <v>0</v>
      </c>
      <c r="M38" s="932">
        <f t="shared" si="28"/>
        <v>0</v>
      </c>
      <c r="N38" s="935">
        <f t="shared" si="29"/>
        <v>0</v>
      </c>
      <c r="O38" s="932">
        <f t="shared" si="30"/>
        <v>0</v>
      </c>
      <c r="P38" s="932">
        <f t="shared" si="31"/>
        <v>0</v>
      </c>
      <c r="Q38" s="932">
        <f t="shared" si="32"/>
        <v>0</v>
      </c>
      <c r="R38" s="935">
        <f t="shared" si="33"/>
        <v>0</v>
      </c>
      <c r="S38" s="932">
        <f t="shared" si="34"/>
        <v>0</v>
      </c>
      <c r="T38" s="932">
        <f t="shared" si="35"/>
        <v>0</v>
      </c>
      <c r="U38" s="932">
        <f t="shared" si="36"/>
        <v>0</v>
      </c>
      <c r="V38" s="935">
        <f t="shared" si="37"/>
        <v>0</v>
      </c>
      <c r="W38" s="932">
        <f t="shared" si="38"/>
        <v>0</v>
      </c>
      <c r="X38" s="933">
        <f t="shared" si="39"/>
        <v>0</v>
      </c>
      <c r="Y38" s="932">
        <f t="shared" si="40"/>
        <v>0</v>
      </c>
      <c r="Z38" s="935">
        <f t="shared" si="41"/>
        <v>0</v>
      </c>
      <c r="AA38" s="936">
        <f t="shared" si="42"/>
        <v>0</v>
      </c>
      <c r="AB38" s="937">
        <f t="shared" si="43"/>
        <v>0</v>
      </c>
      <c r="AC38" s="937">
        <f t="shared" si="44"/>
        <v>0</v>
      </c>
      <c r="AD38" s="935">
        <f t="shared" si="45"/>
        <v>0</v>
      </c>
      <c r="AE38" s="938">
        <f t="shared" si="46"/>
        <v>0</v>
      </c>
      <c r="AF38" s="938">
        <f t="shared" si="47"/>
        <v>0</v>
      </c>
      <c r="AG38" s="938">
        <f t="shared" si="48"/>
        <v>0</v>
      </c>
      <c r="AH38" s="935">
        <f t="shared" si="49"/>
        <v>0</v>
      </c>
      <c r="AI38" s="932">
        <f t="shared" si="50"/>
        <v>0</v>
      </c>
      <c r="AJ38" s="933">
        <f t="shared" si="51"/>
        <v>0</v>
      </c>
      <c r="AK38" s="932">
        <f t="shared" si="52"/>
        <v>0</v>
      </c>
      <c r="AL38" s="935">
        <f t="shared" si="53"/>
        <v>0</v>
      </c>
    </row>
    <row r="39" spans="1:39" hidden="1" x14ac:dyDescent="0.2">
      <c r="A39" s="1246"/>
      <c r="B39" s="664">
        <f>C14</f>
        <v>4</v>
      </c>
      <c r="C39" s="939">
        <f>SUM(D14*$D$21)</f>
        <v>0</v>
      </c>
      <c r="D39" s="940">
        <f>SUM(D14*$E$21)</f>
        <v>0</v>
      </c>
      <c r="E39" s="939">
        <f>SUM(D14*$F$21)</f>
        <v>0</v>
      </c>
      <c r="F39" s="941">
        <f t="shared" si="22"/>
        <v>0</v>
      </c>
      <c r="G39" s="939">
        <f>SUM(E14*$H$21)</f>
        <v>0</v>
      </c>
      <c r="H39" s="939">
        <f t="shared" si="23"/>
        <v>0</v>
      </c>
      <c r="I39" s="939">
        <f t="shared" si="24"/>
        <v>0</v>
      </c>
      <c r="J39" s="942">
        <f t="shared" si="25"/>
        <v>0</v>
      </c>
      <c r="K39" s="939">
        <f t="shared" si="26"/>
        <v>0</v>
      </c>
      <c r="L39" s="939">
        <f t="shared" si="27"/>
        <v>0</v>
      </c>
      <c r="M39" s="939">
        <f t="shared" si="28"/>
        <v>0</v>
      </c>
      <c r="N39" s="942">
        <f t="shared" si="29"/>
        <v>0</v>
      </c>
      <c r="O39" s="939">
        <f t="shared" si="30"/>
        <v>0</v>
      </c>
      <c r="P39" s="939">
        <f t="shared" si="31"/>
        <v>0</v>
      </c>
      <c r="Q39" s="939">
        <f t="shared" si="32"/>
        <v>0</v>
      </c>
      <c r="R39" s="942">
        <f t="shared" si="33"/>
        <v>0</v>
      </c>
      <c r="S39" s="939">
        <f t="shared" si="34"/>
        <v>0</v>
      </c>
      <c r="T39" s="939">
        <f t="shared" si="35"/>
        <v>0</v>
      </c>
      <c r="U39" s="939">
        <f t="shared" si="36"/>
        <v>0</v>
      </c>
      <c r="V39" s="942">
        <f t="shared" si="37"/>
        <v>0</v>
      </c>
      <c r="W39" s="939">
        <f t="shared" si="38"/>
        <v>0</v>
      </c>
      <c r="X39" s="940">
        <f t="shared" si="39"/>
        <v>0</v>
      </c>
      <c r="Y39" s="939">
        <f t="shared" si="40"/>
        <v>0</v>
      </c>
      <c r="Z39" s="942">
        <f t="shared" si="41"/>
        <v>0</v>
      </c>
      <c r="AA39" s="943">
        <f t="shared" si="42"/>
        <v>0</v>
      </c>
      <c r="AB39" s="944">
        <f t="shared" si="43"/>
        <v>0</v>
      </c>
      <c r="AC39" s="944">
        <f t="shared" si="44"/>
        <v>0</v>
      </c>
      <c r="AD39" s="942">
        <f t="shared" si="45"/>
        <v>0</v>
      </c>
      <c r="AE39" s="945">
        <f t="shared" si="46"/>
        <v>0</v>
      </c>
      <c r="AF39" s="945">
        <f t="shared" si="47"/>
        <v>0</v>
      </c>
      <c r="AG39" s="945">
        <f t="shared" si="48"/>
        <v>0</v>
      </c>
      <c r="AH39" s="942">
        <f t="shared" si="49"/>
        <v>0</v>
      </c>
      <c r="AI39" s="939">
        <f t="shared" si="50"/>
        <v>0</v>
      </c>
      <c r="AJ39" s="940">
        <f t="shared" si="51"/>
        <v>0</v>
      </c>
      <c r="AK39" s="939">
        <f t="shared" si="52"/>
        <v>0</v>
      </c>
      <c r="AL39" s="942">
        <f t="shared" si="53"/>
        <v>0</v>
      </c>
    </row>
    <row r="40" spans="1:39" hidden="1" x14ac:dyDescent="0.2">
      <c r="A40" s="1246"/>
      <c r="B40" s="946" t="s">
        <v>24</v>
      </c>
      <c r="C40" s="932">
        <f>SUM(C35:C39)</f>
        <v>0</v>
      </c>
      <c r="D40" s="932">
        <f t="shared" ref="D40:AL40" si="54">SUM(D35:D39)</f>
        <v>0</v>
      </c>
      <c r="E40" s="932">
        <f t="shared" si="54"/>
        <v>0</v>
      </c>
      <c r="F40" s="932">
        <f t="shared" si="54"/>
        <v>0</v>
      </c>
      <c r="G40" s="932">
        <f t="shared" si="54"/>
        <v>0</v>
      </c>
      <c r="H40" s="932">
        <f t="shared" si="54"/>
        <v>0</v>
      </c>
      <c r="I40" s="932">
        <f t="shared" si="54"/>
        <v>0</v>
      </c>
      <c r="J40" s="932">
        <f t="shared" si="54"/>
        <v>0</v>
      </c>
      <c r="K40" s="932">
        <f t="shared" si="54"/>
        <v>0</v>
      </c>
      <c r="L40" s="932">
        <f t="shared" si="54"/>
        <v>0</v>
      </c>
      <c r="M40" s="932">
        <f t="shared" si="54"/>
        <v>0</v>
      </c>
      <c r="N40" s="932">
        <f t="shared" si="54"/>
        <v>0</v>
      </c>
      <c r="O40" s="932">
        <f t="shared" si="54"/>
        <v>0</v>
      </c>
      <c r="P40" s="932">
        <f t="shared" si="54"/>
        <v>0</v>
      </c>
      <c r="Q40" s="932">
        <f t="shared" si="54"/>
        <v>0</v>
      </c>
      <c r="R40" s="932">
        <f t="shared" si="54"/>
        <v>0</v>
      </c>
      <c r="S40" s="932">
        <f t="shared" si="54"/>
        <v>0</v>
      </c>
      <c r="T40" s="932">
        <f t="shared" si="54"/>
        <v>0</v>
      </c>
      <c r="U40" s="932">
        <f t="shared" si="54"/>
        <v>0</v>
      </c>
      <c r="V40" s="932">
        <f t="shared" si="54"/>
        <v>0</v>
      </c>
      <c r="W40" s="932">
        <f t="shared" si="54"/>
        <v>0</v>
      </c>
      <c r="X40" s="932">
        <f t="shared" si="54"/>
        <v>0</v>
      </c>
      <c r="Y40" s="932">
        <f t="shared" si="54"/>
        <v>0</v>
      </c>
      <c r="Z40" s="932">
        <f t="shared" si="54"/>
        <v>0</v>
      </c>
      <c r="AA40" s="932">
        <f>SUM(AA35:AA39)</f>
        <v>0</v>
      </c>
      <c r="AB40" s="932">
        <f>SUM(AB35:AB39)</f>
        <v>0</v>
      </c>
      <c r="AC40" s="932">
        <f>SUM(AC35:AC39)</f>
        <v>0</v>
      </c>
      <c r="AD40" s="932">
        <f t="shared" si="54"/>
        <v>0</v>
      </c>
      <c r="AE40" s="932">
        <f>SUM(AE35:AE39)</f>
        <v>0</v>
      </c>
      <c r="AF40" s="932">
        <f>SUM(AF35:AF39)</f>
        <v>0</v>
      </c>
      <c r="AG40" s="932">
        <f>SUM(AG35:AG39)</f>
        <v>0</v>
      </c>
      <c r="AH40" s="932">
        <f t="shared" si="54"/>
        <v>0</v>
      </c>
      <c r="AI40" s="932">
        <f t="shared" si="54"/>
        <v>0</v>
      </c>
      <c r="AJ40" s="932">
        <f t="shared" si="54"/>
        <v>0</v>
      </c>
      <c r="AK40" s="932">
        <f t="shared" si="54"/>
        <v>0</v>
      </c>
      <c r="AL40" s="932">
        <f t="shared" si="54"/>
        <v>0</v>
      </c>
      <c r="AM40" s="19"/>
    </row>
    <row r="41" spans="1:39" ht="11.25" hidden="1" customHeight="1" x14ac:dyDescent="0.2">
      <c r="A41" s="1246"/>
      <c r="B41" s="946" t="s">
        <v>15</v>
      </c>
      <c r="C41" s="947">
        <f>C40/15</f>
        <v>0</v>
      </c>
      <c r="D41" s="947">
        <f>D40/15</f>
        <v>0</v>
      </c>
      <c r="E41" s="947">
        <f>E40/15</f>
        <v>0</v>
      </c>
      <c r="F41" s="947">
        <f>F40/15</f>
        <v>0</v>
      </c>
      <c r="G41" s="947">
        <f>G40/4</f>
        <v>0</v>
      </c>
      <c r="H41" s="947">
        <f>H40/4</f>
        <v>0</v>
      </c>
      <c r="I41" s="947">
        <f>I40/4</f>
        <v>0</v>
      </c>
      <c r="J41" s="947">
        <f>J40/4</f>
        <v>0</v>
      </c>
      <c r="K41" s="947">
        <f t="shared" ref="K41:R41" si="55">K40/120</f>
        <v>0</v>
      </c>
      <c r="L41" s="947">
        <f t="shared" si="55"/>
        <v>0</v>
      </c>
      <c r="M41" s="947">
        <f t="shared" si="55"/>
        <v>0</v>
      </c>
      <c r="N41" s="947">
        <f t="shared" si="55"/>
        <v>0</v>
      </c>
      <c r="O41" s="948">
        <f t="shared" si="55"/>
        <v>0</v>
      </c>
      <c r="P41" s="948">
        <f t="shared" si="55"/>
        <v>0</v>
      </c>
      <c r="Q41" s="948">
        <f t="shared" si="55"/>
        <v>0</v>
      </c>
      <c r="R41" s="948">
        <f t="shared" si="55"/>
        <v>0</v>
      </c>
      <c r="S41" s="947">
        <f>S40*3.5</f>
        <v>0</v>
      </c>
      <c r="T41" s="947">
        <f t="shared" ref="T41:Z41" si="56">T40*3.5</f>
        <v>0</v>
      </c>
      <c r="U41" s="947">
        <f t="shared" si="56"/>
        <v>0</v>
      </c>
      <c r="V41" s="947">
        <f t="shared" si="56"/>
        <v>0</v>
      </c>
      <c r="W41" s="947">
        <f t="shared" si="56"/>
        <v>0</v>
      </c>
      <c r="X41" s="947">
        <f t="shared" si="56"/>
        <v>0</v>
      </c>
      <c r="Y41" s="947">
        <f t="shared" si="56"/>
        <v>0</v>
      </c>
      <c r="Z41" s="947">
        <f t="shared" si="56"/>
        <v>0</v>
      </c>
      <c r="AA41" s="949">
        <f>AA40/4</f>
        <v>0</v>
      </c>
      <c r="AB41" s="949">
        <f>AB40/4</f>
        <v>0</v>
      </c>
      <c r="AC41" s="949">
        <f>AC40/4</f>
        <v>0</v>
      </c>
      <c r="AD41" s="949">
        <f>AD40/4</f>
        <v>0</v>
      </c>
      <c r="AE41" s="705">
        <f t="shared" ref="AE41:AL41" si="57">AE40</f>
        <v>0</v>
      </c>
      <c r="AF41" s="705">
        <f t="shared" si="57"/>
        <v>0</v>
      </c>
      <c r="AG41" s="705">
        <f t="shared" si="57"/>
        <v>0</v>
      </c>
      <c r="AH41" s="705">
        <f t="shared" si="57"/>
        <v>0</v>
      </c>
      <c r="AI41" s="705">
        <f t="shared" si="57"/>
        <v>0</v>
      </c>
      <c r="AJ41" s="705">
        <f t="shared" si="57"/>
        <v>0</v>
      </c>
      <c r="AK41" s="705">
        <f t="shared" si="57"/>
        <v>0</v>
      </c>
      <c r="AL41" s="705">
        <f t="shared" si="57"/>
        <v>0</v>
      </c>
    </row>
    <row r="42" spans="1:39" ht="17.25" hidden="1" customHeight="1" x14ac:dyDescent="0.2">
      <c r="A42" s="1246"/>
      <c r="B42" s="664"/>
      <c r="C42" s="947"/>
      <c r="D42" s="947"/>
      <c r="E42" s="947"/>
      <c r="F42" s="947"/>
      <c r="G42" s="947"/>
      <c r="H42" s="947"/>
      <c r="I42" s="947"/>
      <c r="J42" s="947"/>
      <c r="K42" s="947"/>
      <c r="L42" s="948"/>
      <c r="M42" s="948"/>
      <c r="N42" s="948"/>
      <c r="O42" s="948"/>
      <c r="P42" s="947"/>
      <c r="Q42" s="947"/>
      <c r="R42" s="947"/>
      <c r="S42" s="947"/>
      <c r="T42" s="947"/>
      <c r="U42" s="947"/>
      <c r="V42" s="702"/>
      <c r="W42" s="702"/>
      <c r="X42" s="702"/>
      <c r="Y42" s="702"/>
      <c r="Z42" s="702"/>
      <c r="AA42" s="702"/>
      <c r="AB42" s="702"/>
      <c r="AC42" s="702"/>
      <c r="AD42" s="702"/>
      <c r="AE42" s="664"/>
      <c r="AF42" s="664"/>
      <c r="AG42" s="664"/>
      <c r="AH42" s="664"/>
      <c r="AI42" s="664"/>
      <c r="AJ42" s="664"/>
      <c r="AK42" s="664"/>
      <c r="AL42" s="664"/>
    </row>
    <row r="43" spans="1:39" x14ac:dyDescent="0.2">
      <c r="A43" s="1246"/>
      <c r="B43" s="719" t="s">
        <v>96</v>
      </c>
      <c r="C43" s="720"/>
      <c r="D43" s="720"/>
      <c r="E43" s="720"/>
      <c r="F43" s="950" t="e">
        <f>F52-'B. Results - Summary Tables'!#REF!</f>
        <v>#REF!</v>
      </c>
      <c r="G43" s="951"/>
      <c r="H43" s="951"/>
      <c r="I43" s="951"/>
      <c r="J43" s="950">
        <f>J52-'B. Results - Summary Tables'!G30</f>
        <v>0</v>
      </c>
      <c r="K43" s="951"/>
      <c r="L43" s="952"/>
      <c r="M43" s="952"/>
      <c r="N43" s="953">
        <f>N52-'B. Results - Summary Tables'!G31</f>
        <v>0</v>
      </c>
      <c r="O43" s="952"/>
      <c r="P43" s="954"/>
      <c r="Q43" s="954"/>
      <c r="R43" s="954">
        <f>R52-'B. Results - Summary Tables'!G32</f>
        <v>0</v>
      </c>
      <c r="S43" s="954"/>
      <c r="T43" s="951"/>
      <c r="U43" s="951"/>
      <c r="V43" s="955">
        <f>V52-'B. Results - Summary Tables'!G33</f>
        <v>0</v>
      </c>
      <c r="W43" s="956"/>
      <c r="X43" s="956"/>
      <c r="Y43" s="956"/>
      <c r="Z43" s="955">
        <f>Z52-'B. Results - Summary Tables'!G34</f>
        <v>0</v>
      </c>
      <c r="AA43" s="956"/>
      <c r="AB43" s="956"/>
      <c r="AC43" s="956"/>
      <c r="AD43" s="956"/>
      <c r="AE43" s="664"/>
      <c r="AF43" s="664"/>
      <c r="AG43" s="664"/>
      <c r="AH43" s="664"/>
      <c r="AI43" s="664"/>
      <c r="AJ43" s="664"/>
      <c r="AK43" s="664"/>
      <c r="AL43" s="664"/>
    </row>
    <row r="44" spans="1:39" ht="14.25" x14ac:dyDescent="0.2">
      <c r="A44" s="1246"/>
      <c r="B44" s="664"/>
      <c r="C44" s="1243" t="s">
        <v>62</v>
      </c>
      <c r="D44" s="1243"/>
      <c r="E44" s="1243"/>
      <c r="F44" s="1244"/>
      <c r="G44" s="1243" t="str">
        <f>'A. Results-Commodity Projection'!$D$6</f>
        <v>Injectables</v>
      </c>
      <c r="H44" s="1243"/>
      <c r="I44" s="1243"/>
      <c r="J44" s="1244"/>
      <c r="K44" s="1242" t="str">
        <f>'A. Results-Commodity Projection'!$E$6</f>
        <v>Condoms (male)</v>
      </c>
      <c r="L44" s="1243"/>
      <c r="M44" s="1243"/>
      <c r="N44" s="1244"/>
      <c r="O44" s="1242" t="str">
        <f>'A. Results-Commodity Projection'!$F$6</f>
        <v>Condoms (female)</v>
      </c>
      <c r="P44" s="1243"/>
      <c r="Q44" s="1243"/>
      <c r="R44" s="1244"/>
      <c r="S44" s="1242" t="str">
        <f>'A. Results-Commodity Projection'!$G$6</f>
        <v>Implants</v>
      </c>
      <c r="T44" s="1243"/>
      <c r="U44" s="1243"/>
      <c r="V44" s="1244"/>
      <c r="W44" s="1242" t="str">
        <f>'A. Results-Commodity Projection'!$H$6</f>
        <v>IUD</v>
      </c>
      <c r="X44" s="1243"/>
      <c r="Y44" s="1243"/>
      <c r="Z44" s="1244"/>
      <c r="AA44" s="1231" t="str">
        <f>'A. Results-Commodity Projection'!$I$6</f>
        <v>Emergency Contraceptives</v>
      </c>
      <c r="AB44" s="1232"/>
      <c r="AC44" s="1232"/>
      <c r="AD44" s="1233"/>
      <c r="AE44" s="1231">
        <f>'A. Results-Commodity Projection'!$J$6</f>
        <v>0</v>
      </c>
      <c r="AF44" s="1232"/>
      <c r="AG44" s="1232"/>
      <c r="AH44" s="1233"/>
      <c r="AI44" s="1234">
        <f>'A. Results-Commodity Projection'!$K$6</f>
        <v>0</v>
      </c>
      <c r="AJ44" s="1235"/>
      <c r="AK44" s="1235"/>
      <c r="AL44" s="1236"/>
    </row>
    <row r="45" spans="1:39" ht="25.5" x14ac:dyDescent="0.2">
      <c r="A45" s="1246"/>
      <c r="B45" s="664"/>
      <c r="C45" s="928" t="s">
        <v>27</v>
      </c>
      <c r="D45" s="929" t="s">
        <v>59</v>
      </c>
      <c r="E45" s="902" t="s">
        <v>171</v>
      </c>
      <c r="F45" s="930" t="s">
        <v>24</v>
      </c>
      <c r="G45" s="928" t="s">
        <v>27</v>
      </c>
      <c r="H45" s="929" t="s">
        <v>59</v>
      </c>
      <c r="I45" s="902" t="s">
        <v>171</v>
      </c>
      <c r="J45" s="930" t="s">
        <v>24</v>
      </c>
      <c r="K45" s="928" t="s">
        <v>27</v>
      </c>
      <c r="L45" s="929" t="s">
        <v>59</v>
      </c>
      <c r="M45" s="902" t="s">
        <v>171</v>
      </c>
      <c r="N45" s="930" t="s">
        <v>24</v>
      </c>
      <c r="O45" s="928" t="s">
        <v>27</v>
      </c>
      <c r="P45" s="929" t="s">
        <v>59</v>
      </c>
      <c r="Q45" s="902" t="s">
        <v>171</v>
      </c>
      <c r="R45" s="930" t="s">
        <v>24</v>
      </c>
      <c r="S45" s="928" t="s">
        <v>27</v>
      </c>
      <c r="T45" s="929" t="s">
        <v>59</v>
      </c>
      <c r="U45" s="902" t="s">
        <v>171</v>
      </c>
      <c r="V45" s="930" t="s">
        <v>24</v>
      </c>
      <c r="W45" s="931" t="s">
        <v>27</v>
      </c>
      <c r="X45" s="929" t="s">
        <v>59</v>
      </c>
      <c r="Y45" s="902" t="s">
        <v>171</v>
      </c>
      <c r="Z45" s="930" t="s">
        <v>24</v>
      </c>
      <c r="AA45" s="931" t="s">
        <v>27</v>
      </c>
      <c r="AB45" s="929" t="s">
        <v>59</v>
      </c>
      <c r="AC45" s="902" t="s">
        <v>171</v>
      </c>
      <c r="AD45" s="930" t="s">
        <v>24</v>
      </c>
      <c r="AE45" s="928" t="s">
        <v>27</v>
      </c>
      <c r="AF45" s="929" t="s">
        <v>59</v>
      </c>
      <c r="AG45" s="902" t="s">
        <v>171</v>
      </c>
      <c r="AH45" s="930" t="s">
        <v>24</v>
      </c>
      <c r="AI45" s="931" t="s">
        <v>27</v>
      </c>
      <c r="AJ45" s="929" t="s">
        <v>59</v>
      </c>
      <c r="AK45" s="902" t="s">
        <v>171</v>
      </c>
      <c r="AL45" s="930" t="s">
        <v>24</v>
      </c>
    </row>
    <row r="46" spans="1:39" x14ac:dyDescent="0.2">
      <c r="A46" s="1246"/>
      <c r="B46" s="664">
        <f t="shared" ref="B46:B51" si="58">C9</f>
        <v>0</v>
      </c>
      <c r="C46" s="957">
        <f>SUM(C34*'4. Input-Unit Price'!$J$23)</f>
        <v>0</v>
      </c>
      <c r="D46" s="958">
        <f>SUM(D34*'4. Input-Unit Price'!$G$23)</f>
        <v>0</v>
      </c>
      <c r="E46" s="958">
        <f>SUM(E34*'4. Input-Unit Price'!$L$23)</f>
        <v>0</v>
      </c>
      <c r="F46" s="959">
        <f t="shared" ref="F46:F51" si="59">SUM(C46:E46)</f>
        <v>0</v>
      </c>
      <c r="G46" s="960">
        <f>SUM(G34*'4. Input-Unit Price'!$J$29)</f>
        <v>0</v>
      </c>
      <c r="H46" s="960">
        <f>SUM(H34*'4. Input-Unit Price'!$K$29)</f>
        <v>0</v>
      </c>
      <c r="I46" s="960">
        <f>SUM(I34*'4. Input-Unit Price'!$H$29)</f>
        <v>0</v>
      </c>
      <c r="J46" s="959">
        <f t="shared" ref="J46:J51" si="60">SUM(G46:I46)</f>
        <v>0</v>
      </c>
      <c r="K46" s="960">
        <f>SUM(K34*'4. Input-Unit Price'!$J$36)</f>
        <v>0</v>
      </c>
      <c r="L46" s="961">
        <f>SUM(L34*'4. Input-Unit Price'!$K$36)</f>
        <v>0</v>
      </c>
      <c r="M46" s="960">
        <f>SUM(M34*'4. Input-Unit Price'!$H$36)</f>
        <v>0</v>
      </c>
      <c r="N46" s="959">
        <f t="shared" ref="N46:N51" si="61">SUM(K46:M46)</f>
        <v>0</v>
      </c>
      <c r="O46" s="960">
        <f>O34*'4. Input-Unit Price'!$J$40</f>
        <v>0</v>
      </c>
      <c r="P46" s="960">
        <f>SUM(P34*'4. Input-Unit Price'!$K$40)</f>
        <v>0</v>
      </c>
      <c r="Q46" s="960">
        <f>Q34*'4. Input-Unit Price'!$H$40</f>
        <v>0</v>
      </c>
      <c r="R46" s="959">
        <f t="shared" ref="R46:R51" si="62">SUM(O46:Q46)</f>
        <v>0</v>
      </c>
      <c r="S46" s="960">
        <f>SUM(S34*'4. Input-Unit Price'!$J$46)</f>
        <v>0</v>
      </c>
      <c r="T46" s="961">
        <f>SUM(T34*'4. Input-Unit Price'!$K$46)</f>
        <v>0</v>
      </c>
      <c r="U46" s="960">
        <f>SUM(U34*'4. Input-Unit Price'!$H$46)</f>
        <v>0</v>
      </c>
      <c r="V46" s="959">
        <f t="shared" ref="V46:V51" si="63">SUM(S46:U46)</f>
        <v>0</v>
      </c>
      <c r="W46" s="960">
        <f>SUM(W34*'4. Input-Unit Price'!$J$51)</f>
        <v>0</v>
      </c>
      <c r="X46" s="961">
        <f>X34*'4. Input-Unit Price'!$K$51</f>
        <v>0</v>
      </c>
      <c r="Y46" s="960">
        <f>Y34*'4. Input-Unit Price'!$H$51</f>
        <v>0</v>
      </c>
      <c r="Z46" s="960">
        <f t="shared" ref="Z46:Z51" si="64">SUM(W46:Y46)</f>
        <v>0</v>
      </c>
      <c r="AA46" s="962">
        <f>AA34*'4. Input-Unit Price'!$J$57</f>
        <v>0</v>
      </c>
      <c r="AB46" s="963">
        <f>AB34*'4. Input-Unit Price'!$K$57</f>
        <v>0</v>
      </c>
      <c r="AC46" s="963">
        <f>AC34*'4. Input-Unit Price'!$H$57</f>
        <v>0</v>
      </c>
      <c r="AD46" s="964">
        <f t="shared" ref="AD46:AD51" si="65">SUM(AA46:AC46)</f>
        <v>0</v>
      </c>
      <c r="AE46" s="963">
        <f>AE34*'4. Input-Unit Price'!$J$63</f>
        <v>0</v>
      </c>
      <c r="AF46" s="963">
        <f>AF34*'4. Input-Unit Price'!$K$63</f>
        <v>0</v>
      </c>
      <c r="AG46" s="963">
        <f>AG34*'4. Input-Unit Price'!$H$63</f>
        <v>0</v>
      </c>
      <c r="AH46" s="965">
        <f t="shared" ref="AH46:AH51" si="66">SUM(AE46:AG46)</f>
        <v>0</v>
      </c>
      <c r="AI46" s="960">
        <f>AI34*'4. Input-Unit Price'!$J$69</f>
        <v>0</v>
      </c>
      <c r="AJ46" s="961">
        <f>AJ34*'4. Input-Unit Price'!$K$69</f>
        <v>0</v>
      </c>
      <c r="AK46" s="960">
        <f>AK34*'4. Input-Unit Price'!$H$69</f>
        <v>0</v>
      </c>
      <c r="AL46" s="965">
        <f t="shared" ref="AL46:AL51" si="67">SUM(AI46:AK46)</f>
        <v>0</v>
      </c>
    </row>
    <row r="47" spans="1:39" x14ac:dyDescent="0.2">
      <c r="A47" s="1246"/>
      <c r="B47" s="664">
        <f t="shared" si="58"/>
        <v>0</v>
      </c>
      <c r="C47" s="957">
        <f>SUM(C35*'4. Input-Unit Price'!$J$23)</f>
        <v>0</v>
      </c>
      <c r="D47" s="958">
        <f>SUM(D35*'4. Input-Unit Price'!$G$23)</f>
        <v>0</v>
      </c>
      <c r="E47" s="958">
        <f>SUM(E35*'4. Input-Unit Price'!$L$23)</f>
        <v>0</v>
      </c>
      <c r="F47" s="966">
        <f t="shared" si="59"/>
        <v>0</v>
      </c>
      <c r="G47" s="967">
        <f>SUM(G35*'4. Input-Unit Price'!$J$29)</f>
        <v>0</v>
      </c>
      <c r="H47" s="967">
        <f>SUM(H35*'4. Input-Unit Price'!$K$29)</f>
        <v>0</v>
      </c>
      <c r="I47" s="960">
        <f>SUM(I35*'4. Input-Unit Price'!$H$29)</f>
        <v>0</v>
      </c>
      <c r="J47" s="968">
        <f t="shared" si="60"/>
        <v>0</v>
      </c>
      <c r="K47" s="960">
        <f>SUM(K35*'4. Input-Unit Price'!$J$36)</f>
        <v>0</v>
      </c>
      <c r="L47" s="961">
        <f>SUM(L35*'4. Input-Unit Price'!$K$36)</f>
        <v>0</v>
      </c>
      <c r="M47" s="960">
        <f>SUM(M35*'4. Input-Unit Price'!$H$36)</f>
        <v>0</v>
      </c>
      <c r="N47" s="969">
        <f t="shared" si="61"/>
        <v>0</v>
      </c>
      <c r="O47" s="960">
        <f>O35*'4. Input-Unit Price'!$J$40</f>
        <v>0</v>
      </c>
      <c r="P47" s="960">
        <f>SUM(P35*'4. Input-Unit Price'!$K$40)</f>
        <v>0</v>
      </c>
      <c r="Q47" s="960">
        <f>Q35*'4. Input-Unit Price'!$H$40</f>
        <v>0</v>
      </c>
      <c r="R47" s="969">
        <f t="shared" si="62"/>
        <v>0</v>
      </c>
      <c r="S47" s="960">
        <f>SUM(S35*'4. Input-Unit Price'!$J$46)</f>
        <v>0</v>
      </c>
      <c r="T47" s="961">
        <f>SUM(T35*'4. Input-Unit Price'!$K$46)</f>
        <v>0</v>
      </c>
      <c r="U47" s="960">
        <f>SUM(U35*'4. Input-Unit Price'!$H$46)</f>
        <v>0</v>
      </c>
      <c r="V47" s="969">
        <f t="shared" si="63"/>
        <v>0</v>
      </c>
      <c r="W47" s="960">
        <f>SUM(W35*'4. Input-Unit Price'!$J$51)</f>
        <v>0</v>
      </c>
      <c r="X47" s="961">
        <f>X35*'4. Input-Unit Price'!$K$51</f>
        <v>0</v>
      </c>
      <c r="Y47" s="960">
        <f>Y35*'4. Input-Unit Price'!$H$51</f>
        <v>0</v>
      </c>
      <c r="Z47" s="970">
        <f t="shared" si="64"/>
        <v>0</v>
      </c>
      <c r="AA47" s="962">
        <f>AA35*'4. Input-Unit Price'!$J$57</f>
        <v>0</v>
      </c>
      <c r="AB47" s="963">
        <f>AB35*'4. Input-Unit Price'!$K$57</f>
        <v>0</v>
      </c>
      <c r="AC47" s="963">
        <f>AC35*'4. Input-Unit Price'!$H$57</f>
        <v>0</v>
      </c>
      <c r="AD47" s="971">
        <f t="shared" si="65"/>
        <v>0</v>
      </c>
      <c r="AE47" s="963">
        <f>AE35*'4. Input-Unit Price'!$J$63</f>
        <v>0</v>
      </c>
      <c r="AF47" s="963">
        <f>AF35*'4. Input-Unit Price'!$K$63</f>
        <v>0</v>
      </c>
      <c r="AG47" s="963">
        <f>AG35*'4. Input-Unit Price'!$H$63</f>
        <v>0</v>
      </c>
      <c r="AH47" s="969">
        <f t="shared" si="66"/>
        <v>0</v>
      </c>
      <c r="AI47" s="960">
        <f>AI35*'4. Input-Unit Price'!$J$69</f>
        <v>0</v>
      </c>
      <c r="AJ47" s="961">
        <f>AJ35*'4. Input-Unit Price'!$K$69</f>
        <v>0</v>
      </c>
      <c r="AK47" s="960">
        <f>AK35*'4. Input-Unit Price'!$H$69</f>
        <v>0</v>
      </c>
      <c r="AL47" s="969">
        <f t="shared" si="67"/>
        <v>0</v>
      </c>
    </row>
    <row r="48" spans="1:39" x14ac:dyDescent="0.2">
      <c r="A48" s="1246"/>
      <c r="B48" s="664">
        <f t="shared" si="58"/>
        <v>1</v>
      </c>
      <c r="C48" s="957">
        <f>SUM(C36*'4. Input-Unit Price'!$J$23)</f>
        <v>0</v>
      </c>
      <c r="D48" s="958">
        <f>SUM(D36*'4. Input-Unit Price'!$G$23)</f>
        <v>0</v>
      </c>
      <c r="E48" s="958">
        <f>SUM(E36*'4. Input-Unit Price'!$L$23)</f>
        <v>0</v>
      </c>
      <c r="F48" s="966">
        <f t="shared" si="59"/>
        <v>0</v>
      </c>
      <c r="G48" s="967">
        <f>SUM(G36*'4. Input-Unit Price'!$J$29)</f>
        <v>0</v>
      </c>
      <c r="H48" s="967">
        <f>SUM(H36*'4. Input-Unit Price'!$K$29)</f>
        <v>0</v>
      </c>
      <c r="I48" s="960">
        <f>SUM(I36*'4. Input-Unit Price'!$H$29)</f>
        <v>0</v>
      </c>
      <c r="J48" s="968">
        <f t="shared" si="60"/>
        <v>0</v>
      </c>
      <c r="K48" s="960">
        <f>SUM(K36*'4. Input-Unit Price'!$J$36)</f>
        <v>0</v>
      </c>
      <c r="L48" s="961">
        <f>SUM(L36*'4. Input-Unit Price'!$K$36)</f>
        <v>0</v>
      </c>
      <c r="M48" s="960">
        <f>SUM(M36*'4. Input-Unit Price'!$H$36)</f>
        <v>0</v>
      </c>
      <c r="N48" s="969">
        <f t="shared" si="61"/>
        <v>0</v>
      </c>
      <c r="O48" s="960">
        <f>O36*'4. Input-Unit Price'!$J$40</f>
        <v>0</v>
      </c>
      <c r="P48" s="960">
        <f>SUM(P36*'4. Input-Unit Price'!$K$40)</f>
        <v>0</v>
      </c>
      <c r="Q48" s="960">
        <f>Q36*'4. Input-Unit Price'!$H$40</f>
        <v>0</v>
      </c>
      <c r="R48" s="969">
        <f t="shared" si="62"/>
        <v>0</v>
      </c>
      <c r="S48" s="960">
        <f>SUM(S36*'4. Input-Unit Price'!$J$46)</f>
        <v>0</v>
      </c>
      <c r="T48" s="961">
        <f>SUM(T36*'4. Input-Unit Price'!$K$46)</f>
        <v>0</v>
      </c>
      <c r="U48" s="960">
        <f>SUM(U36*'4. Input-Unit Price'!$H$46)</f>
        <v>0</v>
      </c>
      <c r="V48" s="969">
        <f t="shared" si="63"/>
        <v>0</v>
      </c>
      <c r="W48" s="960">
        <f>SUM(W36*'4. Input-Unit Price'!$J$51)</f>
        <v>0</v>
      </c>
      <c r="X48" s="961">
        <f>X36*'4. Input-Unit Price'!$K$51</f>
        <v>0</v>
      </c>
      <c r="Y48" s="960">
        <f>Y36*'4. Input-Unit Price'!$H$51</f>
        <v>0</v>
      </c>
      <c r="Z48" s="970">
        <f t="shared" si="64"/>
        <v>0</v>
      </c>
      <c r="AA48" s="962">
        <f>AA36*'4. Input-Unit Price'!$J$57</f>
        <v>0</v>
      </c>
      <c r="AB48" s="963">
        <f>AB36*'4. Input-Unit Price'!$K$57</f>
        <v>0</v>
      </c>
      <c r="AC48" s="963">
        <f>AC36*'4. Input-Unit Price'!$H$57</f>
        <v>0</v>
      </c>
      <c r="AD48" s="971">
        <f t="shared" si="65"/>
        <v>0</v>
      </c>
      <c r="AE48" s="963">
        <f>AE36*'4. Input-Unit Price'!$J$63</f>
        <v>0</v>
      </c>
      <c r="AF48" s="963">
        <f>AF36*'4. Input-Unit Price'!$K$63</f>
        <v>0</v>
      </c>
      <c r="AG48" s="963">
        <f>AG36*'4. Input-Unit Price'!$H$63</f>
        <v>0</v>
      </c>
      <c r="AH48" s="969">
        <f t="shared" si="66"/>
        <v>0</v>
      </c>
      <c r="AI48" s="960">
        <f>AI36*'4. Input-Unit Price'!$J$69</f>
        <v>0</v>
      </c>
      <c r="AJ48" s="961">
        <f>AJ36*'4. Input-Unit Price'!$K$69</f>
        <v>0</v>
      </c>
      <c r="AK48" s="960">
        <f>AK36*'4. Input-Unit Price'!$H$69</f>
        <v>0</v>
      </c>
      <c r="AL48" s="969">
        <f t="shared" si="67"/>
        <v>0</v>
      </c>
    </row>
    <row r="49" spans="1:39" x14ac:dyDescent="0.2">
      <c r="A49" s="1246"/>
      <c r="B49" s="664">
        <f t="shared" si="58"/>
        <v>2</v>
      </c>
      <c r="C49" s="957">
        <f>SUM(C37*'4. Input-Unit Price'!$J$23)</f>
        <v>0</v>
      </c>
      <c r="D49" s="958">
        <f>SUM(D37*'4. Input-Unit Price'!$G$23)</f>
        <v>0</v>
      </c>
      <c r="E49" s="958">
        <f>SUM(E37*'4. Input-Unit Price'!$L$23)</f>
        <v>0</v>
      </c>
      <c r="F49" s="966">
        <f t="shared" si="59"/>
        <v>0</v>
      </c>
      <c r="G49" s="967">
        <f>SUM(G37*'4. Input-Unit Price'!$J$29)</f>
        <v>0</v>
      </c>
      <c r="H49" s="967">
        <f>SUM(H37*'4. Input-Unit Price'!$K$29)</f>
        <v>0</v>
      </c>
      <c r="I49" s="960">
        <f>SUM(I37*'4. Input-Unit Price'!$H$29)</f>
        <v>0</v>
      </c>
      <c r="J49" s="968">
        <f t="shared" si="60"/>
        <v>0</v>
      </c>
      <c r="K49" s="960">
        <f>SUM(K37*'4. Input-Unit Price'!$J$36)</f>
        <v>0</v>
      </c>
      <c r="L49" s="961">
        <f>SUM(L37*'4. Input-Unit Price'!$K$36)</f>
        <v>0</v>
      </c>
      <c r="M49" s="960">
        <f>SUM(M37*'4. Input-Unit Price'!$H$36)</f>
        <v>0</v>
      </c>
      <c r="N49" s="969">
        <f t="shared" si="61"/>
        <v>0</v>
      </c>
      <c r="O49" s="960">
        <f>O37*'4. Input-Unit Price'!$J$40</f>
        <v>0</v>
      </c>
      <c r="P49" s="960">
        <f>SUM(P37*'4. Input-Unit Price'!$K$40)</f>
        <v>0</v>
      </c>
      <c r="Q49" s="960">
        <f>Q37*'4. Input-Unit Price'!$H$40</f>
        <v>0</v>
      </c>
      <c r="R49" s="969">
        <f t="shared" si="62"/>
        <v>0</v>
      </c>
      <c r="S49" s="960">
        <f>SUM(S37*'4. Input-Unit Price'!$J$46)</f>
        <v>0</v>
      </c>
      <c r="T49" s="961">
        <f>SUM(T37*'4. Input-Unit Price'!$K$46)</f>
        <v>0</v>
      </c>
      <c r="U49" s="960">
        <f>SUM(U37*'4. Input-Unit Price'!$H$46)</f>
        <v>0</v>
      </c>
      <c r="V49" s="969">
        <f t="shared" si="63"/>
        <v>0</v>
      </c>
      <c r="W49" s="960">
        <f>SUM(W37*'4. Input-Unit Price'!$J$51)</f>
        <v>0</v>
      </c>
      <c r="X49" s="961">
        <f>X37*'4. Input-Unit Price'!$K$51</f>
        <v>0</v>
      </c>
      <c r="Y49" s="960">
        <f>Y37*'4. Input-Unit Price'!$H$51</f>
        <v>0</v>
      </c>
      <c r="Z49" s="970">
        <f t="shared" si="64"/>
        <v>0</v>
      </c>
      <c r="AA49" s="962">
        <f>AA37*'4. Input-Unit Price'!$J$57</f>
        <v>0</v>
      </c>
      <c r="AB49" s="963">
        <f>AB37*'4. Input-Unit Price'!$K$57</f>
        <v>0</v>
      </c>
      <c r="AC49" s="963">
        <f>AC37*'4. Input-Unit Price'!$H$57</f>
        <v>0</v>
      </c>
      <c r="AD49" s="971">
        <f t="shared" si="65"/>
        <v>0</v>
      </c>
      <c r="AE49" s="963">
        <f>AE37*'4. Input-Unit Price'!$J$63</f>
        <v>0</v>
      </c>
      <c r="AF49" s="963">
        <f>AF37*'4. Input-Unit Price'!$K$63</f>
        <v>0</v>
      </c>
      <c r="AG49" s="963">
        <f>AG37*'4. Input-Unit Price'!$H$63</f>
        <v>0</v>
      </c>
      <c r="AH49" s="969">
        <f t="shared" si="66"/>
        <v>0</v>
      </c>
      <c r="AI49" s="960">
        <f>AI37*'4. Input-Unit Price'!$J$69</f>
        <v>0</v>
      </c>
      <c r="AJ49" s="961">
        <f>AJ37*'4. Input-Unit Price'!$K$69</f>
        <v>0</v>
      </c>
      <c r="AK49" s="960">
        <f>AK37*'4. Input-Unit Price'!$H$69</f>
        <v>0</v>
      </c>
      <c r="AL49" s="969">
        <f t="shared" si="67"/>
        <v>0</v>
      </c>
    </row>
    <row r="50" spans="1:39" x14ac:dyDescent="0.2">
      <c r="A50" s="1246"/>
      <c r="B50" s="664">
        <f t="shared" si="58"/>
        <v>3</v>
      </c>
      <c r="C50" s="957">
        <f>SUM(C38*'4. Input-Unit Price'!$J$23)</f>
        <v>0</v>
      </c>
      <c r="D50" s="958">
        <f>SUM(D38*'4. Input-Unit Price'!$G$23)</f>
        <v>0</v>
      </c>
      <c r="E50" s="958">
        <f>SUM(E38*'4. Input-Unit Price'!$L$23)</f>
        <v>0</v>
      </c>
      <c r="F50" s="966">
        <f t="shared" si="59"/>
        <v>0</v>
      </c>
      <c r="G50" s="967">
        <f>SUM(G38*'4. Input-Unit Price'!$J$29)</f>
        <v>0</v>
      </c>
      <c r="H50" s="967">
        <f>SUM(H38*'4. Input-Unit Price'!$K$29)</f>
        <v>0</v>
      </c>
      <c r="I50" s="960">
        <f>SUM(I38*'4. Input-Unit Price'!$H$29)</f>
        <v>0</v>
      </c>
      <c r="J50" s="968">
        <f t="shared" si="60"/>
        <v>0</v>
      </c>
      <c r="K50" s="960">
        <f>SUM(K38*'4. Input-Unit Price'!$J$36)</f>
        <v>0</v>
      </c>
      <c r="L50" s="961">
        <f>SUM(L38*'4. Input-Unit Price'!$K$36)</f>
        <v>0</v>
      </c>
      <c r="M50" s="960">
        <f>SUM(M38*'4. Input-Unit Price'!$H$36)</f>
        <v>0</v>
      </c>
      <c r="N50" s="969">
        <f t="shared" si="61"/>
        <v>0</v>
      </c>
      <c r="O50" s="960">
        <f>O38*'4. Input-Unit Price'!$J$40</f>
        <v>0</v>
      </c>
      <c r="P50" s="960">
        <f>SUM(P38*'4. Input-Unit Price'!$K$40)</f>
        <v>0</v>
      </c>
      <c r="Q50" s="960">
        <f>Q38*'4. Input-Unit Price'!$H$40</f>
        <v>0</v>
      </c>
      <c r="R50" s="969">
        <f t="shared" si="62"/>
        <v>0</v>
      </c>
      <c r="S50" s="960">
        <f>SUM(S38*'4. Input-Unit Price'!$J$46)</f>
        <v>0</v>
      </c>
      <c r="T50" s="961">
        <f>SUM(T38*'4. Input-Unit Price'!$K$46)</f>
        <v>0</v>
      </c>
      <c r="U50" s="960">
        <f>SUM(U38*'4. Input-Unit Price'!$H$46)</f>
        <v>0</v>
      </c>
      <c r="V50" s="969">
        <f t="shared" si="63"/>
        <v>0</v>
      </c>
      <c r="W50" s="960">
        <f>SUM(W38*'4. Input-Unit Price'!$J$51)</f>
        <v>0</v>
      </c>
      <c r="X50" s="961">
        <f>X38*'4. Input-Unit Price'!$K$51</f>
        <v>0</v>
      </c>
      <c r="Y50" s="960">
        <f>Y38*'4. Input-Unit Price'!$H$51</f>
        <v>0</v>
      </c>
      <c r="Z50" s="970">
        <f t="shared" si="64"/>
        <v>0</v>
      </c>
      <c r="AA50" s="962">
        <f>AA38*'4. Input-Unit Price'!$J$57</f>
        <v>0</v>
      </c>
      <c r="AB50" s="963">
        <f>AB38*'4. Input-Unit Price'!$K$57</f>
        <v>0</v>
      </c>
      <c r="AC50" s="963">
        <f>AC38*'4. Input-Unit Price'!$H$57</f>
        <v>0</v>
      </c>
      <c r="AD50" s="971">
        <f t="shared" si="65"/>
        <v>0</v>
      </c>
      <c r="AE50" s="963">
        <f>AE38*'4. Input-Unit Price'!$J$63</f>
        <v>0</v>
      </c>
      <c r="AF50" s="963">
        <f>AF38*'4. Input-Unit Price'!$K$63</f>
        <v>0</v>
      </c>
      <c r="AG50" s="963">
        <f>AG38*'4. Input-Unit Price'!$H$63</f>
        <v>0</v>
      </c>
      <c r="AH50" s="969">
        <f t="shared" si="66"/>
        <v>0</v>
      </c>
      <c r="AI50" s="960">
        <f>AI38*'4. Input-Unit Price'!$J$69</f>
        <v>0</v>
      </c>
      <c r="AJ50" s="961">
        <f>AJ38*'4. Input-Unit Price'!$K$69</f>
        <v>0</v>
      </c>
      <c r="AK50" s="960">
        <f>AK38*'4. Input-Unit Price'!$H$69</f>
        <v>0</v>
      </c>
      <c r="AL50" s="969">
        <f t="shared" si="67"/>
        <v>0</v>
      </c>
    </row>
    <row r="51" spans="1:39" x14ac:dyDescent="0.2">
      <c r="A51" s="1246"/>
      <c r="B51" s="664">
        <f t="shared" si="58"/>
        <v>4</v>
      </c>
      <c r="C51" s="972">
        <f>SUM(C39*'4. Input-Unit Price'!$J$23)</f>
        <v>0</v>
      </c>
      <c r="D51" s="973">
        <f>SUM(D39*'4. Input-Unit Price'!$G$23)</f>
        <v>0</v>
      </c>
      <c r="E51" s="973">
        <f>SUM(E39*'4. Input-Unit Price'!$L$23)</f>
        <v>0</v>
      </c>
      <c r="F51" s="974">
        <f t="shared" si="59"/>
        <v>0</v>
      </c>
      <c r="G51" s="975">
        <f>SUM(G39*'4. Input-Unit Price'!$J$29)</f>
        <v>0</v>
      </c>
      <c r="H51" s="976">
        <f>SUM(H39*'4. Input-Unit Price'!$K$29)</f>
        <v>0</v>
      </c>
      <c r="I51" s="977">
        <f>SUM(I39*'4. Input-Unit Price'!$H$29)</f>
        <v>0</v>
      </c>
      <c r="J51" s="978">
        <f t="shared" si="60"/>
        <v>0</v>
      </c>
      <c r="K51" s="979">
        <f>SUM(K39*'4. Input-Unit Price'!$J$36)</f>
        <v>0</v>
      </c>
      <c r="L51" s="980">
        <f>SUM(L39*'4. Input-Unit Price'!$K$36)</f>
        <v>0</v>
      </c>
      <c r="M51" s="977">
        <f>SUM(M39*'4. Input-Unit Price'!$H$36)</f>
        <v>0</v>
      </c>
      <c r="N51" s="981">
        <f t="shared" si="61"/>
        <v>0</v>
      </c>
      <c r="O51" s="979">
        <f>O39*'4. Input-Unit Price'!$J$40</f>
        <v>0</v>
      </c>
      <c r="P51" s="977">
        <f>SUM(P39*'4. Input-Unit Price'!$K$40)</f>
        <v>0</v>
      </c>
      <c r="Q51" s="977">
        <f>Q39*'4. Input-Unit Price'!$H$40</f>
        <v>0</v>
      </c>
      <c r="R51" s="981">
        <f t="shared" si="62"/>
        <v>0</v>
      </c>
      <c r="S51" s="977">
        <f>SUM(S39*'4. Input-Unit Price'!$J$46)</f>
        <v>0</v>
      </c>
      <c r="T51" s="980">
        <f>SUM(T39*'4. Input-Unit Price'!$K$46)</f>
        <v>0</v>
      </c>
      <c r="U51" s="977">
        <f>SUM(U39*'4. Input-Unit Price'!$H$46)</f>
        <v>0</v>
      </c>
      <c r="V51" s="981">
        <f t="shared" si="63"/>
        <v>0</v>
      </c>
      <c r="W51" s="977">
        <f>SUM(W39*'4. Input-Unit Price'!$J$51)</f>
        <v>0</v>
      </c>
      <c r="X51" s="980">
        <f>X39*'4. Input-Unit Price'!$K$51</f>
        <v>0</v>
      </c>
      <c r="Y51" s="977">
        <f>Y39*'4. Input-Unit Price'!$H$51</f>
        <v>0</v>
      </c>
      <c r="Z51" s="982">
        <f t="shared" si="64"/>
        <v>0</v>
      </c>
      <c r="AA51" s="983">
        <f>AA39*'4. Input-Unit Price'!$J$57</f>
        <v>0</v>
      </c>
      <c r="AB51" s="984">
        <f>AB39*'4. Input-Unit Price'!$K$57</f>
        <v>0</v>
      </c>
      <c r="AC51" s="984">
        <f>AC39*'4. Input-Unit Price'!$H$57</f>
        <v>0</v>
      </c>
      <c r="AD51" s="985">
        <f t="shared" si="65"/>
        <v>0</v>
      </c>
      <c r="AE51" s="983">
        <f>AE39*'4. Input-Unit Price'!$J$63</f>
        <v>0</v>
      </c>
      <c r="AF51" s="984">
        <f>AF39*'4. Input-Unit Price'!$K$63</f>
        <v>0</v>
      </c>
      <c r="AG51" s="984">
        <f>AG39*'4. Input-Unit Price'!$H$63</f>
        <v>0</v>
      </c>
      <c r="AH51" s="981">
        <f t="shared" si="66"/>
        <v>0</v>
      </c>
      <c r="AI51" s="979">
        <f>AI39*'4. Input-Unit Price'!$J$69</f>
        <v>0</v>
      </c>
      <c r="AJ51" s="980">
        <f>AJ39*'4. Input-Unit Price'!$K$69</f>
        <v>0</v>
      </c>
      <c r="AK51" s="977">
        <f>AK39*'4. Input-Unit Price'!$H$69</f>
        <v>0</v>
      </c>
      <c r="AL51" s="981">
        <f t="shared" si="67"/>
        <v>0</v>
      </c>
    </row>
    <row r="52" spans="1:39" ht="12" customHeight="1" x14ac:dyDescent="0.2">
      <c r="A52" s="1246"/>
      <c r="B52" s="720"/>
      <c r="C52" s="986">
        <f>SUM(C47:C51)</f>
        <v>0</v>
      </c>
      <c r="D52" s="897">
        <f t="shared" ref="D52:AL52" si="68">SUM(D47:D51)</f>
        <v>0</v>
      </c>
      <c r="E52" s="897">
        <f t="shared" si="68"/>
        <v>0</v>
      </c>
      <c r="F52" s="897">
        <f t="shared" si="68"/>
        <v>0</v>
      </c>
      <c r="G52" s="986">
        <f t="shared" si="68"/>
        <v>0</v>
      </c>
      <c r="H52" s="986">
        <f t="shared" si="68"/>
        <v>0</v>
      </c>
      <c r="I52" s="897">
        <f t="shared" si="68"/>
        <v>0</v>
      </c>
      <c r="J52" s="897">
        <f t="shared" si="68"/>
        <v>0</v>
      </c>
      <c r="K52" s="897">
        <f t="shared" si="68"/>
        <v>0</v>
      </c>
      <c r="L52" s="897">
        <f t="shared" si="68"/>
        <v>0</v>
      </c>
      <c r="M52" s="897">
        <f t="shared" si="68"/>
        <v>0</v>
      </c>
      <c r="N52" s="897">
        <f t="shared" si="68"/>
        <v>0</v>
      </c>
      <c r="O52" s="897">
        <f t="shared" si="68"/>
        <v>0</v>
      </c>
      <c r="P52" s="897">
        <f t="shared" si="68"/>
        <v>0</v>
      </c>
      <c r="Q52" s="897">
        <f t="shared" si="68"/>
        <v>0</v>
      </c>
      <c r="R52" s="897">
        <f t="shared" si="68"/>
        <v>0</v>
      </c>
      <c r="S52" s="897">
        <f t="shared" si="68"/>
        <v>0</v>
      </c>
      <c r="T52" s="897">
        <f t="shared" si="68"/>
        <v>0</v>
      </c>
      <c r="U52" s="897">
        <f t="shared" si="68"/>
        <v>0</v>
      </c>
      <c r="V52" s="897">
        <f t="shared" si="68"/>
        <v>0</v>
      </c>
      <c r="W52" s="897">
        <f t="shared" si="68"/>
        <v>0</v>
      </c>
      <c r="X52" s="897">
        <f t="shared" si="68"/>
        <v>0</v>
      </c>
      <c r="Y52" s="897">
        <f t="shared" si="68"/>
        <v>0</v>
      </c>
      <c r="Z52" s="897">
        <f t="shared" si="68"/>
        <v>0</v>
      </c>
      <c r="AA52" s="963">
        <f>SUM(AA47:AA51)</f>
        <v>0</v>
      </c>
      <c r="AB52" s="963">
        <f>SUM(AB47:AB51)</f>
        <v>0</v>
      </c>
      <c r="AC52" s="963">
        <f>SUM(AC47:AC51)</f>
        <v>0</v>
      </c>
      <c r="AD52" s="987">
        <f t="shared" si="68"/>
        <v>0</v>
      </c>
      <c r="AE52" s="963">
        <f>SUM(AE47:AE51)</f>
        <v>0</v>
      </c>
      <c r="AF52" s="963">
        <f>SUM(AF47:AF51)</f>
        <v>0</v>
      </c>
      <c r="AG52" s="963">
        <f>SUM(AG47:AG51)</f>
        <v>0</v>
      </c>
      <c r="AH52" s="897">
        <f t="shared" si="68"/>
        <v>0</v>
      </c>
      <c r="AI52" s="897">
        <f t="shared" si="68"/>
        <v>0</v>
      </c>
      <c r="AJ52" s="897">
        <f t="shared" si="68"/>
        <v>0</v>
      </c>
      <c r="AK52" s="897">
        <f t="shared" si="68"/>
        <v>0</v>
      </c>
      <c r="AL52" s="897">
        <f t="shared" si="68"/>
        <v>0</v>
      </c>
      <c r="AM52" s="19"/>
    </row>
    <row r="53" spans="1:39" x14ac:dyDescent="0.2">
      <c r="A53" s="1246"/>
      <c r="B53" s="720"/>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949"/>
      <c r="AB53" s="949"/>
      <c r="AC53" s="949"/>
      <c r="AD53" s="949"/>
      <c r="AE53" s="947"/>
      <c r="AF53" s="947"/>
      <c r="AG53" s="947"/>
      <c r="AH53" s="947"/>
      <c r="AI53" s="897"/>
      <c r="AJ53" s="897"/>
      <c r="AK53" s="897"/>
      <c r="AL53" s="897"/>
    </row>
    <row r="54" spans="1:39" ht="15" hidden="1" x14ac:dyDescent="0.25">
      <c r="A54" s="1246"/>
      <c r="B54" s="988" t="s">
        <v>40</v>
      </c>
      <c r="C54" s="989"/>
      <c r="D54" s="989"/>
      <c r="E54" s="989"/>
      <c r="F54" s="989"/>
      <c r="G54" s="990"/>
      <c r="H54" s="990"/>
      <c r="I54" s="988" t="s">
        <v>41</v>
      </c>
      <c r="J54" s="989"/>
      <c r="K54" s="989"/>
      <c r="L54" s="989"/>
      <c r="M54" s="989"/>
      <c r="N54" s="989"/>
      <c r="O54" s="989"/>
      <c r="P54" s="989"/>
      <c r="Q54" s="989"/>
      <c r="R54" s="989"/>
      <c r="S54" s="664"/>
      <c r="T54" s="664"/>
      <c r="U54" s="664"/>
      <c r="V54" s="664"/>
      <c r="W54" s="664"/>
      <c r="X54" s="664"/>
      <c r="Y54" s="664"/>
      <c r="Z54" s="664"/>
      <c r="AA54" s="664"/>
      <c r="AB54" s="664"/>
      <c r="AC54" s="664"/>
      <c r="AD54" s="991"/>
      <c r="AE54" s="991"/>
      <c r="AF54" s="664"/>
      <c r="AG54" s="664"/>
      <c r="AH54" s="664"/>
      <c r="AI54" s="664"/>
      <c r="AJ54" s="664"/>
      <c r="AK54" s="664"/>
      <c r="AL54" s="664"/>
    </row>
    <row r="55" spans="1:39" ht="25.5" hidden="1" x14ac:dyDescent="0.2">
      <c r="A55" s="1246"/>
      <c r="B55" s="664"/>
      <c r="C55" s="928" t="s">
        <v>27</v>
      </c>
      <c r="D55" s="929" t="s">
        <v>59</v>
      </c>
      <c r="E55" s="902" t="s">
        <v>171</v>
      </c>
      <c r="F55" s="930" t="s">
        <v>24</v>
      </c>
      <c r="G55" s="664"/>
      <c r="H55" s="664"/>
      <c r="I55" s="929" t="str">
        <f>D8</f>
        <v>Pills</v>
      </c>
      <c r="J55" s="929" t="str">
        <f t="shared" ref="J55:Q55" si="69">E8</f>
        <v>Injectables</v>
      </c>
      <c r="K55" s="929" t="str">
        <f t="shared" si="69"/>
        <v>Condoms (male)</v>
      </c>
      <c r="L55" s="929" t="str">
        <f t="shared" si="69"/>
        <v>Condoms (female)</v>
      </c>
      <c r="M55" s="929" t="str">
        <f t="shared" si="69"/>
        <v>Implants</v>
      </c>
      <c r="N55" s="929" t="str">
        <f t="shared" si="69"/>
        <v>IUD</v>
      </c>
      <c r="O55" s="929" t="str">
        <f t="shared" si="69"/>
        <v>Emergency Contraceptives</v>
      </c>
      <c r="P55" s="929">
        <f t="shared" si="69"/>
        <v>0</v>
      </c>
      <c r="Q55" s="929">
        <f t="shared" si="69"/>
        <v>0</v>
      </c>
      <c r="R55" s="928" t="s">
        <v>24</v>
      </c>
      <c r="S55" s="664"/>
      <c r="T55" s="664"/>
      <c r="U55" s="664"/>
      <c r="V55" s="664"/>
      <c r="W55" s="664"/>
      <c r="X55" s="664"/>
      <c r="Y55" s="664"/>
      <c r="Z55" s="664"/>
      <c r="AA55" s="664"/>
      <c r="AB55" s="664"/>
      <c r="AC55" s="664"/>
      <c r="AD55" s="664"/>
      <c r="AE55" s="664"/>
      <c r="AF55" s="991"/>
      <c r="AG55" s="991"/>
      <c r="AH55" s="664"/>
      <c r="AI55" s="664"/>
      <c r="AJ55" s="664"/>
      <c r="AK55" s="664"/>
      <c r="AL55" s="664"/>
    </row>
    <row r="56" spans="1:39" hidden="1" x14ac:dyDescent="0.2">
      <c r="A56" s="1246"/>
      <c r="B56" s="664">
        <f>C10</f>
        <v>0</v>
      </c>
      <c r="C56" s="970">
        <f t="shared" ref="C56:E60" si="70">SUM(C47,G47,K47,O47,S47,W47,AA47, AE47, AI47)</f>
        <v>0</v>
      </c>
      <c r="D56" s="970">
        <f t="shared" si="70"/>
        <v>0</v>
      </c>
      <c r="E56" s="970">
        <f t="shared" si="70"/>
        <v>0</v>
      </c>
      <c r="F56" s="992">
        <f>SUM(C56:E56)</f>
        <v>0</v>
      </c>
      <c r="G56" s="993"/>
      <c r="H56" s="664">
        <f>C10</f>
        <v>0</v>
      </c>
      <c r="I56" s="970">
        <f>SUM(F47)</f>
        <v>0</v>
      </c>
      <c r="J56" s="970">
        <f>J47</f>
        <v>0</v>
      </c>
      <c r="K56" s="970">
        <f>N47</f>
        <v>0</v>
      </c>
      <c r="L56" s="970">
        <f>R47</f>
        <v>0</v>
      </c>
      <c r="M56" s="970">
        <f>V47</f>
        <v>0</v>
      </c>
      <c r="N56" s="970">
        <f>Z47</f>
        <v>0</v>
      </c>
      <c r="O56" s="970">
        <f>AD47</f>
        <v>0</v>
      </c>
      <c r="P56" s="970">
        <f>AH47</f>
        <v>0</v>
      </c>
      <c r="Q56" s="970">
        <f>SUM(AL47)</f>
        <v>0</v>
      </c>
      <c r="R56" s="992">
        <f>SUM(I56:Q56)</f>
        <v>0</v>
      </c>
      <c r="S56" s="664"/>
      <c r="T56" s="664"/>
      <c r="U56" s="664"/>
      <c r="V56" s="664"/>
      <c r="W56" s="664"/>
      <c r="X56" s="664"/>
      <c r="Y56" s="664"/>
      <c r="Z56" s="664"/>
      <c r="AA56" s="664"/>
      <c r="AB56" s="664"/>
      <c r="AC56" s="664"/>
      <c r="AD56" s="664"/>
      <c r="AE56" s="664"/>
      <c r="AF56" s="991"/>
      <c r="AG56" s="991"/>
      <c r="AH56" s="664"/>
      <c r="AI56" s="664"/>
      <c r="AJ56" s="664"/>
      <c r="AK56" s="664"/>
      <c r="AL56" s="664"/>
    </row>
    <row r="57" spans="1:39" s="24" customFormat="1" hidden="1" x14ac:dyDescent="0.2">
      <c r="A57" s="1246"/>
      <c r="B57" s="664">
        <f>C11</f>
        <v>1</v>
      </c>
      <c r="C57" s="994">
        <f t="shared" si="70"/>
        <v>0</v>
      </c>
      <c r="D57" s="994">
        <f t="shared" si="70"/>
        <v>0</v>
      </c>
      <c r="E57" s="994">
        <f t="shared" si="70"/>
        <v>0</v>
      </c>
      <c r="F57" s="995">
        <f>SUM(C57:E57)</f>
        <v>0</v>
      </c>
      <c r="G57" s="996"/>
      <c r="H57" s="664">
        <f>C11</f>
        <v>1</v>
      </c>
      <c r="I57" s="994">
        <f>SUM(F48)</f>
        <v>0</v>
      </c>
      <c r="J57" s="994">
        <f>J48</f>
        <v>0</v>
      </c>
      <c r="K57" s="994">
        <f>N48</f>
        <v>0</v>
      </c>
      <c r="L57" s="994">
        <f>R48</f>
        <v>0</v>
      </c>
      <c r="M57" s="994">
        <f>V48</f>
        <v>0</v>
      </c>
      <c r="N57" s="994">
        <f>Z48</f>
        <v>0</v>
      </c>
      <c r="O57" s="970">
        <f>AD48</f>
        <v>0</v>
      </c>
      <c r="P57" s="970">
        <f>AH48</f>
        <v>0</v>
      </c>
      <c r="Q57" s="994">
        <f>SUM(AL48)</f>
        <v>0</v>
      </c>
      <c r="R57" s="995">
        <f>SUM(I57:Q57)</f>
        <v>0</v>
      </c>
      <c r="S57" s="712"/>
      <c r="T57" s="712"/>
      <c r="U57" s="712"/>
      <c r="V57" s="712"/>
      <c r="W57" s="712"/>
      <c r="X57" s="712"/>
      <c r="Y57" s="712"/>
      <c r="Z57" s="712"/>
      <c r="AA57" s="712"/>
      <c r="AB57" s="712"/>
      <c r="AC57" s="712"/>
      <c r="AD57" s="712"/>
      <c r="AE57" s="712"/>
      <c r="AF57" s="712"/>
      <c r="AG57" s="712"/>
      <c r="AH57" s="712"/>
      <c r="AI57" s="712"/>
      <c r="AJ57" s="712"/>
      <c r="AK57" s="712"/>
      <c r="AL57" s="712"/>
    </row>
    <row r="58" spans="1:39" hidden="1" x14ac:dyDescent="0.2">
      <c r="A58" s="1246"/>
      <c r="B58" s="664">
        <f>C12</f>
        <v>2</v>
      </c>
      <c r="C58" s="970">
        <f t="shared" si="70"/>
        <v>0</v>
      </c>
      <c r="D58" s="970">
        <f t="shared" si="70"/>
        <v>0</v>
      </c>
      <c r="E58" s="970">
        <f t="shared" si="70"/>
        <v>0</v>
      </c>
      <c r="F58" s="992">
        <f>SUM(C58:E58)</f>
        <v>0</v>
      </c>
      <c r="G58" s="993"/>
      <c r="H58" s="664">
        <f>C12</f>
        <v>2</v>
      </c>
      <c r="I58" s="970">
        <f>SUM(F49)</f>
        <v>0</v>
      </c>
      <c r="J58" s="970">
        <f>J49</f>
        <v>0</v>
      </c>
      <c r="K58" s="970">
        <f>N49</f>
        <v>0</v>
      </c>
      <c r="L58" s="970">
        <f>R49</f>
        <v>0</v>
      </c>
      <c r="M58" s="970">
        <f>V49</f>
        <v>0</v>
      </c>
      <c r="N58" s="970">
        <f>Z49</f>
        <v>0</v>
      </c>
      <c r="O58" s="970">
        <f>AD49</f>
        <v>0</v>
      </c>
      <c r="P58" s="970">
        <f>AH49</f>
        <v>0</v>
      </c>
      <c r="Q58" s="970">
        <f>SUM(AL49)</f>
        <v>0</v>
      </c>
      <c r="R58" s="992">
        <f>SUM(I58:Q58)</f>
        <v>0</v>
      </c>
      <c r="S58" s="664"/>
      <c r="T58" s="664"/>
      <c r="U58" s="664"/>
      <c r="V58" s="664"/>
      <c r="W58" s="664"/>
      <c r="X58" s="664"/>
      <c r="Y58" s="664"/>
      <c r="Z58" s="664"/>
      <c r="AA58" s="664"/>
      <c r="AB58" s="664"/>
      <c r="AC58" s="664"/>
      <c r="AD58" s="664"/>
      <c r="AE58" s="664"/>
      <c r="AF58" s="991"/>
      <c r="AG58" s="991"/>
      <c r="AH58" s="664"/>
      <c r="AI58" s="664"/>
      <c r="AJ58" s="664"/>
      <c r="AK58" s="664"/>
      <c r="AL58" s="664"/>
    </row>
    <row r="59" spans="1:39" hidden="1" x14ac:dyDescent="0.2">
      <c r="A59" s="1246"/>
      <c r="B59" s="664">
        <f>C13</f>
        <v>3</v>
      </c>
      <c r="C59" s="970">
        <f t="shared" si="70"/>
        <v>0</v>
      </c>
      <c r="D59" s="970">
        <f t="shared" si="70"/>
        <v>0</v>
      </c>
      <c r="E59" s="970">
        <f t="shared" si="70"/>
        <v>0</v>
      </c>
      <c r="F59" s="992">
        <f>SUM(C59:E59)</f>
        <v>0</v>
      </c>
      <c r="G59" s="993"/>
      <c r="H59" s="664">
        <f>C13</f>
        <v>3</v>
      </c>
      <c r="I59" s="970">
        <f>SUM(F50)</f>
        <v>0</v>
      </c>
      <c r="J59" s="970">
        <f>J50</f>
        <v>0</v>
      </c>
      <c r="K59" s="970">
        <f>N50</f>
        <v>0</v>
      </c>
      <c r="L59" s="970">
        <f>R50</f>
        <v>0</v>
      </c>
      <c r="M59" s="970">
        <f>V50</f>
        <v>0</v>
      </c>
      <c r="N59" s="970">
        <f>Z50</f>
        <v>0</v>
      </c>
      <c r="O59" s="970">
        <f>AD50</f>
        <v>0</v>
      </c>
      <c r="P59" s="970">
        <f>AH50</f>
        <v>0</v>
      </c>
      <c r="Q59" s="970">
        <f>SUM(AL50)</f>
        <v>0</v>
      </c>
      <c r="R59" s="992">
        <f>SUM(I59:Q59)</f>
        <v>0</v>
      </c>
      <c r="S59" s="664"/>
      <c r="T59" s="664"/>
      <c r="U59" s="664"/>
      <c r="V59" s="664"/>
      <c r="W59" s="664"/>
      <c r="X59" s="664"/>
      <c r="Y59" s="664"/>
      <c r="Z59" s="664"/>
      <c r="AA59" s="664"/>
      <c r="AB59" s="664"/>
      <c r="AC59" s="664"/>
      <c r="AD59" s="664"/>
      <c r="AE59" s="664"/>
      <c r="AF59" s="991"/>
      <c r="AG59" s="991"/>
      <c r="AH59" s="664"/>
      <c r="AI59" s="664"/>
      <c r="AJ59" s="664"/>
      <c r="AK59" s="664"/>
      <c r="AL59" s="664"/>
    </row>
    <row r="60" spans="1:39" hidden="1" x14ac:dyDescent="0.2">
      <c r="A60" s="1246"/>
      <c r="B60" s="664">
        <f>C14</f>
        <v>4</v>
      </c>
      <c r="C60" s="982">
        <f t="shared" si="70"/>
        <v>0</v>
      </c>
      <c r="D60" s="982">
        <f t="shared" si="70"/>
        <v>0</v>
      </c>
      <c r="E60" s="982">
        <f t="shared" si="70"/>
        <v>0</v>
      </c>
      <c r="F60" s="997">
        <f>SUM(C60:E60)</f>
        <v>0</v>
      </c>
      <c r="G60" s="993"/>
      <c r="H60" s="664">
        <f>C14</f>
        <v>4</v>
      </c>
      <c r="I60" s="982">
        <f>SUM(F51)</f>
        <v>0</v>
      </c>
      <c r="J60" s="982">
        <f>J51</f>
        <v>0</v>
      </c>
      <c r="K60" s="982">
        <f>N51</f>
        <v>0</v>
      </c>
      <c r="L60" s="982">
        <f>R51</f>
        <v>0</v>
      </c>
      <c r="M60" s="982">
        <f>V51</f>
        <v>0</v>
      </c>
      <c r="N60" s="982">
        <f>Z51</f>
        <v>0</v>
      </c>
      <c r="O60" s="982">
        <f>AD51</f>
        <v>0</v>
      </c>
      <c r="P60" s="982">
        <f>AH51</f>
        <v>0</v>
      </c>
      <c r="Q60" s="982">
        <f>SUM(AL51)</f>
        <v>0</v>
      </c>
      <c r="R60" s="997">
        <f>SUM(I60:Q60)</f>
        <v>0</v>
      </c>
      <c r="S60" s="664"/>
      <c r="T60" s="664"/>
      <c r="U60" s="664"/>
      <c r="V60" s="664"/>
      <c r="W60" s="664"/>
      <c r="X60" s="664"/>
      <c r="Y60" s="664"/>
      <c r="Z60" s="664"/>
      <c r="AA60" s="664"/>
      <c r="AB60" s="664"/>
      <c r="AC60" s="664"/>
      <c r="AD60" s="664"/>
      <c r="AE60" s="664"/>
      <c r="AF60" s="991"/>
      <c r="AG60" s="991"/>
      <c r="AH60" s="664"/>
      <c r="AI60" s="664"/>
      <c r="AJ60" s="664"/>
      <c r="AK60" s="664"/>
      <c r="AL60" s="664"/>
    </row>
    <row r="61" spans="1:39" hidden="1" x14ac:dyDescent="0.2">
      <c r="A61" s="1246"/>
      <c r="B61" s="664"/>
      <c r="C61" s="998">
        <f>SUM(C56:C60)</f>
        <v>0</v>
      </c>
      <c r="D61" s="992">
        <f>SUM(D56:D60)</f>
        <v>0</v>
      </c>
      <c r="E61" s="992">
        <f>SUM(E56:E60)</f>
        <v>0</v>
      </c>
      <c r="F61" s="992">
        <f>SUM(F56:F60)</f>
        <v>0</v>
      </c>
      <c r="G61" s="970">
        <f>SUM(F56:F60)</f>
        <v>0</v>
      </c>
      <c r="H61" s="664"/>
      <c r="I61" s="992">
        <f t="shared" ref="I61:R61" si="71">SUM(I56:I60)</f>
        <v>0</v>
      </c>
      <c r="J61" s="992">
        <f t="shared" si="71"/>
        <v>0</v>
      </c>
      <c r="K61" s="992">
        <f t="shared" si="71"/>
        <v>0</v>
      </c>
      <c r="L61" s="992">
        <f t="shared" si="71"/>
        <v>0</v>
      </c>
      <c r="M61" s="992">
        <f t="shared" si="71"/>
        <v>0</v>
      </c>
      <c r="N61" s="992">
        <f t="shared" si="71"/>
        <v>0</v>
      </c>
      <c r="O61" s="992">
        <f>SUM(O56:O60)</f>
        <v>0</v>
      </c>
      <c r="P61" s="992">
        <f>SUM(P56:P60)</f>
        <v>0</v>
      </c>
      <c r="Q61" s="992">
        <f t="shared" si="71"/>
        <v>0</v>
      </c>
      <c r="R61" s="992">
        <f t="shared" si="71"/>
        <v>0</v>
      </c>
      <c r="S61" s="664"/>
      <c r="T61" s="664"/>
      <c r="U61" s="664"/>
      <c r="V61" s="664"/>
      <c r="W61" s="664"/>
      <c r="X61" s="664"/>
      <c r="Y61" s="664"/>
      <c r="Z61" s="664"/>
      <c r="AA61" s="664"/>
      <c r="AB61" s="664"/>
      <c r="AC61" s="664"/>
      <c r="AD61" s="664"/>
      <c r="AE61" s="664"/>
      <c r="AF61" s="991"/>
      <c r="AG61" s="991"/>
      <c r="AH61" s="664"/>
      <c r="AI61" s="664"/>
      <c r="AJ61" s="664"/>
      <c r="AK61" s="664"/>
      <c r="AL61" s="664"/>
    </row>
    <row r="62" spans="1:39" hidden="1" x14ac:dyDescent="0.2">
      <c r="A62" s="1246"/>
      <c r="B62" s="720"/>
      <c r="C62" s="720"/>
      <c r="D62" s="720"/>
      <c r="E62" s="720"/>
      <c r="F62" s="720"/>
      <c r="G62" s="897"/>
      <c r="H62" s="999"/>
      <c r="I62" s="896" t="e">
        <f>I61/$R$62</f>
        <v>#DIV/0!</v>
      </c>
      <c r="J62" s="896" t="e">
        <f t="shared" ref="J62:Q62" si="72">J61/$R$62</f>
        <v>#DIV/0!</v>
      </c>
      <c r="K62" s="896" t="e">
        <f t="shared" si="72"/>
        <v>#DIV/0!</v>
      </c>
      <c r="L62" s="896" t="e">
        <f t="shared" si="72"/>
        <v>#DIV/0!</v>
      </c>
      <c r="M62" s="896" t="e">
        <f t="shared" si="72"/>
        <v>#DIV/0!</v>
      </c>
      <c r="N62" s="896" t="e">
        <f t="shared" si="72"/>
        <v>#DIV/0!</v>
      </c>
      <c r="O62" s="896" t="e">
        <f t="shared" si="72"/>
        <v>#DIV/0!</v>
      </c>
      <c r="P62" s="896" t="e">
        <f t="shared" si="72"/>
        <v>#DIV/0!</v>
      </c>
      <c r="Q62" s="896" t="e">
        <f t="shared" si="72"/>
        <v>#DIV/0!</v>
      </c>
      <c r="R62" s="897">
        <f>SUM(I61:Q61)</f>
        <v>0</v>
      </c>
      <c r="S62" s="897">
        <f>R62-R61</f>
        <v>0</v>
      </c>
      <c r="T62" s="720"/>
      <c r="U62" s="720"/>
      <c r="V62" s="720"/>
      <c r="W62" s="720"/>
      <c r="X62" s="720"/>
      <c r="Y62" s="664"/>
      <c r="Z62" s="664"/>
      <c r="AA62" s="664"/>
      <c r="AB62" s="664"/>
      <c r="AC62" s="664"/>
      <c r="AD62" s="664"/>
      <c r="AE62" s="664"/>
      <c r="AF62" s="664"/>
      <c r="AG62" s="664"/>
      <c r="AH62" s="664"/>
      <c r="AI62" s="664"/>
      <c r="AJ62" s="664"/>
      <c r="AK62" s="664"/>
      <c r="AL62" s="664"/>
    </row>
    <row r="63" spans="1:39" hidden="1" x14ac:dyDescent="0.2">
      <c r="A63" s="1246"/>
      <c r="B63" s="720"/>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664"/>
      <c r="AF63" s="664"/>
      <c r="AG63" s="664"/>
      <c r="AH63" s="664"/>
      <c r="AI63" s="664"/>
      <c r="AJ63" s="664"/>
      <c r="AK63" s="664"/>
      <c r="AL63" s="664"/>
    </row>
    <row r="64" spans="1:39" ht="18.75" customHeight="1" x14ac:dyDescent="0.25">
      <c r="A64" s="1247" t="s">
        <v>67</v>
      </c>
      <c r="B64" s="1000" t="s">
        <v>98</v>
      </c>
      <c r="C64" s="1001"/>
      <c r="D64" s="1001"/>
      <c r="E64" s="1001"/>
      <c r="F64" s="1001"/>
      <c r="G64" s="1001"/>
      <c r="H64" s="1001"/>
      <c r="I64" s="1001"/>
      <c r="J64" s="1001"/>
      <c r="K64" s="1001"/>
      <c r="L64" s="1002"/>
      <c r="M64" s="1002"/>
      <c r="N64" s="1002"/>
      <c r="O64" s="1002"/>
      <c r="P64" s="1003"/>
      <c r="Q64" s="1003"/>
      <c r="R64" s="1003"/>
      <c r="S64" s="1003"/>
      <c r="T64" s="1001"/>
      <c r="U64" s="1001"/>
      <c r="V64" s="1004"/>
      <c r="W64" s="1004"/>
      <c r="X64" s="1004"/>
      <c r="Y64" s="1004"/>
      <c r="Z64" s="1004"/>
      <c r="AA64" s="1004"/>
      <c r="AB64" s="1004"/>
      <c r="AC64" s="1004"/>
      <c r="AD64" s="1004"/>
      <c r="AE64" s="1004"/>
      <c r="AF64" s="1004"/>
      <c r="AG64" s="1004"/>
      <c r="AH64" s="1004"/>
      <c r="AI64" s="1004"/>
      <c r="AJ64" s="1004"/>
      <c r="AK64" s="1004"/>
      <c r="AL64" s="1004"/>
    </row>
    <row r="65" spans="1:40" hidden="1" x14ac:dyDescent="0.2">
      <c r="A65" s="1247"/>
      <c r="B65" s="1005"/>
      <c r="C65" s="1243" t="s">
        <v>62</v>
      </c>
      <c r="D65" s="1243"/>
      <c r="E65" s="1243"/>
      <c r="F65" s="1244"/>
      <c r="G65" s="1243" t="str">
        <f>'A. Results-Commodity Projection'!$D$6</f>
        <v>Injectables</v>
      </c>
      <c r="H65" s="1243"/>
      <c r="I65" s="1243"/>
      <c r="J65" s="1244"/>
      <c r="K65" s="1242" t="str">
        <f>'A. Results-Commodity Projection'!$E$6</f>
        <v>Condoms (male)</v>
      </c>
      <c r="L65" s="1243"/>
      <c r="M65" s="1243"/>
      <c r="N65" s="1244"/>
      <c r="O65" s="1242" t="str">
        <f>'A. Results-Commodity Projection'!$F$6</f>
        <v>Condoms (female)</v>
      </c>
      <c r="P65" s="1243"/>
      <c r="Q65" s="1243"/>
      <c r="R65" s="1244"/>
      <c r="S65" s="1242" t="str">
        <f>'A. Results-Commodity Projection'!$G$6</f>
        <v>Implants</v>
      </c>
      <c r="T65" s="1243"/>
      <c r="U65" s="1243"/>
      <c r="V65" s="1244"/>
      <c r="W65" s="1242" t="str">
        <f>'A. Results-Commodity Projection'!H6</f>
        <v>IUD</v>
      </c>
      <c r="X65" s="1243"/>
      <c r="Y65" s="1243"/>
      <c r="Z65" s="1244"/>
      <c r="AA65" s="1242" t="str">
        <f>'A. Results-Commodity Projection'!I6</f>
        <v>Emergency Contraceptives</v>
      </c>
      <c r="AB65" s="1243"/>
      <c r="AC65" s="1243"/>
      <c r="AD65" s="1244"/>
      <c r="AE65" s="1242">
        <f>'A. Results-Commodity Projection'!J6</f>
        <v>0</v>
      </c>
      <c r="AF65" s="1243"/>
      <c r="AG65" s="1243"/>
      <c r="AH65" s="1244"/>
      <c r="AI65" s="1234">
        <f>'A. Results-Commodity Projection'!$K$6</f>
        <v>0</v>
      </c>
      <c r="AJ65" s="1235"/>
      <c r="AK65" s="1235"/>
      <c r="AL65" s="1236"/>
    </row>
    <row r="66" spans="1:40" ht="25.5" hidden="1" x14ac:dyDescent="0.2">
      <c r="A66" s="1247"/>
      <c r="B66" s="1005"/>
      <c r="C66" s="1006" t="s">
        <v>27</v>
      </c>
      <c r="D66" s="1007" t="s">
        <v>59</v>
      </c>
      <c r="E66" s="902" t="s">
        <v>171</v>
      </c>
      <c r="F66" s="1008" t="s">
        <v>24</v>
      </c>
      <c r="G66" s="1006" t="s">
        <v>27</v>
      </c>
      <c r="H66" s="1007" t="s">
        <v>59</v>
      </c>
      <c r="I66" s="902" t="s">
        <v>171</v>
      </c>
      <c r="J66" s="1008" t="s">
        <v>24</v>
      </c>
      <c r="K66" s="1006" t="s">
        <v>27</v>
      </c>
      <c r="L66" s="1007" t="s">
        <v>59</v>
      </c>
      <c r="M66" s="902" t="s">
        <v>171</v>
      </c>
      <c r="N66" s="1008" t="s">
        <v>24</v>
      </c>
      <c r="O66" s="1006" t="s">
        <v>27</v>
      </c>
      <c r="P66" s="1007" t="s">
        <v>59</v>
      </c>
      <c r="Q66" s="902" t="s">
        <v>171</v>
      </c>
      <c r="R66" s="1008" t="s">
        <v>24</v>
      </c>
      <c r="S66" s="1006" t="s">
        <v>27</v>
      </c>
      <c r="T66" s="1007" t="s">
        <v>59</v>
      </c>
      <c r="U66" s="902" t="s">
        <v>171</v>
      </c>
      <c r="V66" s="1008" t="s">
        <v>24</v>
      </c>
      <c r="W66" s="1009" t="s">
        <v>27</v>
      </c>
      <c r="X66" s="1007" t="s">
        <v>59</v>
      </c>
      <c r="Y66" s="902" t="s">
        <v>171</v>
      </c>
      <c r="Z66" s="1008" t="s">
        <v>24</v>
      </c>
      <c r="AA66" s="1009" t="s">
        <v>27</v>
      </c>
      <c r="AB66" s="1007" t="s">
        <v>59</v>
      </c>
      <c r="AC66" s="902" t="s">
        <v>171</v>
      </c>
      <c r="AD66" s="1008" t="s">
        <v>24</v>
      </c>
      <c r="AE66" s="1009" t="s">
        <v>27</v>
      </c>
      <c r="AF66" s="1007" t="s">
        <v>59</v>
      </c>
      <c r="AG66" s="902" t="s">
        <v>171</v>
      </c>
      <c r="AH66" s="1008" t="s">
        <v>24</v>
      </c>
      <c r="AI66" s="1009" t="s">
        <v>27</v>
      </c>
      <c r="AJ66" s="1007" t="s">
        <v>59</v>
      </c>
      <c r="AK66" s="902" t="s">
        <v>171</v>
      </c>
      <c r="AL66" s="1008" t="s">
        <v>24</v>
      </c>
    </row>
    <row r="67" spans="1:40" hidden="1" x14ac:dyDescent="0.2">
      <c r="A67" s="1247"/>
      <c r="B67" s="1005">
        <f t="shared" ref="B67:B72" si="73">C9</f>
        <v>0</v>
      </c>
      <c r="C67" s="1010">
        <f t="shared" ref="C67:C72" si="74">SUM(D9*D21)</f>
        <v>0</v>
      </c>
      <c r="D67" s="1011">
        <f t="shared" ref="D67:D72" si="75">SUM(D9*E21)</f>
        <v>0</v>
      </c>
      <c r="E67" s="1010">
        <f t="shared" ref="E67:E72" si="76">D9*F21</f>
        <v>0</v>
      </c>
      <c r="F67" s="1012">
        <f t="shared" ref="F67:F72" si="77">SUM(C67:E67)</f>
        <v>0</v>
      </c>
      <c r="G67" s="1013">
        <f>SUM($E$9*H21)</f>
        <v>0</v>
      </c>
      <c r="H67" s="1013">
        <f>SUM($E$9*I21)</f>
        <v>0</v>
      </c>
      <c r="I67" s="1013">
        <f>SUM($E$9*J21)</f>
        <v>0</v>
      </c>
      <c r="J67" s="1014">
        <f t="shared" ref="J67:J72" si="78">SUM(G67:I67)</f>
        <v>0</v>
      </c>
      <c r="K67" s="1010">
        <f t="shared" ref="K67:K72" si="79">SUM(F9*L21)</f>
        <v>0</v>
      </c>
      <c r="L67" s="1011">
        <f t="shared" ref="L67:L72" si="80">SUM(F9*M21)</f>
        <v>0</v>
      </c>
      <c r="M67" s="1010">
        <f t="shared" ref="M67:M72" si="81">SUM(F9*N21)</f>
        <v>0</v>
      </c>
      <c r="N67" s="1010">
        <f t="shared" ref="N67:N72" si="82">SUM(K67:M67)</f>
        <v>0</v>
      </c>
      <c r="O67" s="1015">
        <f t="shared" ref="O67:O72" si="83">SUM(G9*P21)</f>
        <v>0</v>
      </c>
      <c r="P67" s="1016">
        <f t="shared" ref="P67:P72" si="84">SUM(G9*Q21)</f>
        <v>0</v>
      </c>
      <c r="Q67" s="1015">
        <f t="shared" ref="Q67:Q72" si="85">SUM(G9*R21)</f>
        <v>0</v>
      </c>
      <c r="R67" s="1017">
        <f t="shared" ref="R67:R72" si="86">SUM(O67:Q67)</f>
        <v>0</v>
      </c>
      <c r="S67" s="1013">
        <f t="shared" ref="S67:S72" si="87">SUM(H9*T21)</f>
        <v>0</v>
      </c>
      <c r="T67" s="1013">
        <f t="shared" ref="T67:T72" si="88">SUM(H9*U21)</f>
        <v>0</v>
      </c>
      <c r="U67" s="1013">
        <f t="shared" ref="U67:U72" si="89">SUM(H9*V21)</f>
        <v>0</v>
      </c>
      <c r="V67" s="1014">
        <f t="shared" ref="V67:V72" si="90">SUM(S67:U67)</f>
        <v>0</v>
      </c>
      <c r="W67" s="1013">
        <f t="shared" ref="W67:W72" si="91">I9*X21</f>
        <v>0</v>
      </c>
      <c r="X67" s="1016">
        <f t="shared" ref="X67:X72" si="92">I9*Y21</f>
        <v>0</v>
      </c>
      <c r="Y67" s="1013">
        <f t="shared" ref="Y67:Y72" si="93">I9*Z21</f>
        <v>0</v>
      </c>
      <c r="Z67" s="1018">
        <f t="shared" ref="Z67:Z73" si="94">SUM(W67:Y67)</f>
        <v>0</v>
      </c>
      <c r="AA67" s="1013">
        <f t="shared" ref="AA67:AA72" si="95">J9*AB21</f>
        <v>0</v>
      </c>
      <c r="AB67" s="1013">
        <f t="shared" ref="AB67:AB72" si="96">J9*AC21</f>
        <v>0</v>
      </c>
      <c r="AC67" s="1013">
        <f t="shared" ref="AC67:AC72" si="97">J9*AD21</f>
        <v>0</v>
      </c>
      <c r="AD67" s="1018">
        <f t="shared" ref="AD67:AD73" si="98">SUM(AA67:AC67)</f>
        <v>0</v>
      </c>
      <c r="AE67" s="1019">
        <f t="shared" ref="AE67:AE72" si="99">K9*AF21</f>
        <v>0</v>
      </c>
      <c r="AF67" s="1020">
        <f t="shared" ref="AF67:AF72" si="100">K9*AG21</f>
        <v>0</v>
      </c>
      <c r="AG67" s="1020">
        <f t="shared" ref="AG67:AG72" si="101">K9*AH21</f>
        <v>0</v>
      </c>
      <c r="AH67" s="1018">
        <f t="shared" ref="AH67:AH73" si="102">SUM(AE67:AG67)</f>
        <v>0</v>
      </c>
      <c r="AI67" s="1010">
        <f t="shared" ref="AI67:AI72" si="103">L9*AJ21</f>
        <v>0</v>
      </c>
      <c r="AJ67" s="1011">
        <f t="shared" ref="AJ67:AJ72" si="104">L9*AK21</f>
        <v>0</v>
      </c>
      <c r="AK67" s="1010">
        <f t="shared" ref="AK67:AK72" si="105">L9*AL21</f>
        <v>0</v>
      </c>
      <c r="AL67" s="1013">
        <f t="shared" ref="AL67:AL72" si="106">SUM(AI67:AK67)</f>
        <v>0</v>
      </c>
    </row>
    <row r="68" spans="1:40" hidden="1" x14ac:dyDescent="0.2">
      <c r="A68" s="1247"/>
      <c r="B68" s="1005">
        <f t="shared" si="73"/>
        <v>0</v>
      </c>
      <c r="C68" s="1010">
        <f t="shared" si="74"/>
        <v>0</v>
      </c>
      <c r="D68" s="1011">
        <f t="shared" si="75"/>
        <v>0</v>
      </c>
      <c r="E68" s="1010">
        <f t="shared" si="76"/>
        <v>0</v>
      </c>
      <c r="F68" s="1012">
        <f t="shared" si="77"/>
        <v>0</v>
      </c>
      <c r="G68" s="1013">
        <f>SUM($E$10*H22)</f>
        <v>0</v>
      </c>
      <c r="H68" s="1013">
        <f>SUM($E$10*I22)</f>
        <v>0</v>
      </c>
      <c r="I68" s="1013">
        <f>SUM($E$10*J22)</f>
        <v>0</v>
      </c>
      <c r="J68" s="1014">
        <f t="shared" si="78"/>
        <v>0</v>
      </c>
      <c r="K68" s="1010">
        <f t="shared" si="79"/>
        <v>0</v>
      </c>
      <c r="L68" s="1011">
        <f t="shared" si="80"/>
        <v>0</v>
      </c>
      <c r="M68" s="1010">
        <f t="shared" si="81"/>
        <v>0</v>
      </c>
      <c r="N68" s="1010">
        <f t="shared" si="82"/>
        <v>0</v>
      </c>
      <c r="O68" s="1015">
        <f t="shared" si="83"/>
        <v>0</v>
      </c>
      <c r="P68" s="1016">
        <f t="shared" si="84"/>
        <v>0</v>
      </c>
      <c r="Q68" s="1015">
        <f t="shared" si="85"/>
        <v>0</v>
      </c>
      <c r="R68" s="1021">
        <f t="shared" si="86"/>
        <v>0</v>
      </c>
      <c r="S68" s="1013">
        <f t="shared" si="87"/>
        <v>0</v>
      </c>
      <c r="T68" s="1013">
        <f t="shared" si="88"/>
        <v>0</v>
      </c>
      <c r="U68" s="1013">
        <f t="shared" si="89"/>
        <v>0</v>
      </c>
      <c r="V68" s="1021">
        <f t="shared" si="90"/>
        <v>0</v>
      </c>
      <c r="W68" s="1013">
        <f t="shared" si="91"/>
        <v>0</v>
      </c>
      <c r="X68" s="1016">
        <f t="shared" si="92"/>
        <v>0</v>
      </c>
      <c r="Y68" s="1013">
        <f t="shared" si="93"/>
        <v>0</v>
      </c>
      <c r="Z68" s="1021">
        <f t="shared" si="94"/>
        <v>0</v>
      </c>
      <c r="AA68" s="1013">
        <f t="shared" si="95"/>
        <v>0</v>
      </c>
      <c r="AB68" s="1013">
        <f t="shared" si="96"/>
        <v>0</v>
      </c>
      <c r="AC68" s="1013">
        <f t="shared" si="97"/>
        <v>0</v>
      </c>
      <c r="AD68" s="1021">
        <f t="shared" si="98"/>
        <v>0</v>
      </c>
      <c r="AE68" s="1022">
        <f t="shared" si="99"/>
        <v>0</v>
      </c>
      <c r="AF68" s="1013">
        <f t="shared" si="100"/>
        <v>0</v>
      </c>
      <c r="AG68" s="1013">
        <f t="shared" si="101"/>
        <v>0</v>
      </c>
      <c r="AH68" s="1021">
        <f t="shared" si="102"/>
        <v>0</v>
      </c>
      <c r="AI68" s="1010">
        <f t="shared" si="103"/>
        <v>0</v>
      </c>
      <c r="AJ68" s="1011">
        <f t="shared" si="104"/>
        <v>0</v>
      </c>
      <c r="AK68" s="1010">
        <f t="shared" si="105"/>
        <v>0</v>
      </c>
      <c r="AL68" s="1023">
        <f t="shared" si="106"/>
        <v>0</v>
      </c>
    </row>
    <row r="69" spans="1:40" hidden="1" x14ac:dyDescent="0.2">
      <c r="A69" s="1247"/>
      <c r="B69" s="1005">
        <f t="shared" si="73"/>
        <v>1</v>
      </c>
      <c r="C69" s="1010">
        <f t="shared" si="74"/>
        <v>0</v>
      </c>
      <c r="D69" s="1011">
        <f t="shared" si="75"/>
        <v>0</v>
      </c>
      <c r="E69" s="1010">
        <f t="shared" si="76"/>
        <v>0</v>
      </c>
      <c r="F69" s="1012">
        <f t="shared" si="77"/>
        <v>0</v>
      </c>
      <c r="G69" s="1013">
        <f>SUM($E$11*H23)</f>
        <v>0</v>
      </c>
      <c r="H69" s="1013">
        <f>SUM($E$11*I23)</f>
        <v>0</v>
      </c>
      <c r="I69" s="1013">
        <f>SUM($E$11*J23)</f>
        <v>0</v>
      </c>
      <c r="J69" s="1014">
        <f t="shared" si="78"/>
        <v>0</v>
      </c>
      <c r="K69" s="1010">
        <f t="shared" si="79"/>
        <v>0</v>
      </c>
      <c r="L69" s="1011">
        <f t="shared" si="80"/>
        <v>0</v>
      </c>
      <c r="M69" s="1010">
        <f t="shared" si="81"/>
        <v>0</v>
      </c>
      <c r="N69" s="1010">
        <f t="shared" si="82"/>
        <v>0</v>
      </c>
      <c r="O69" s="1015">
        <f t="shared" si="83"/>
        <v>0</v>
      </c>
      <c r="P69" s="1016">
        <f t="shared" si="84"/>
        <v>0</v>
      </c>
      <c r="Q69" s="1015">
        <f t="shared" si="85"/>
        <v>0</v>
      </c>
      <c r="R69" s="1021">
        <f t="shared" si="86"/>
        <v>0</v>
      </c>
      <c r="S69" s="1013">
        <f t="shared" si="87"/>
        <v>0</v>
      </c>
      <c r="T69" s="1013">
        <f t="shared" si="88"/>
        <v>0</v>
      </c>
      <c r="U69" s="1013">
        <f t="shared" si="89"/>
        <v>0</v>
      </c>
      <c r="V69" s="1021">
        <f t="shared" si="90"/>
        <v>0</v>
      </c>
      <c r="W69" s="1013">
        <f t="shared" si="91"/>
        <v>0</v>
      </c>
      <c r="X69" s="1016">
        <f t="shared" si="92"/>
        <v>0</v>
      </c>
      <c r="Y69" s="1013">
        <f t="shared" si="93"/>
        <v>0</v>
      </c>
      <c r="Z69" s="1021">
        <f t="shared" si="94"/>
        <v>0</v>
      </c>
      <c r="AA69" s="1013">
        <f t="shared" si="95"/>
        <v>0</v>
      </c>
      <c r="AB69" s="1013">
        <f t="shared" si="96"/>
        <v>0</v>
      </c>
      <c r="AC69" s="1013">
        <f t="shared" si="97"/>
        <v>0</v>
      </c>
      <c r="AD69" s="1021">
        <f t="shared" si="98"/>
        <v>0</v>
      </c>
      <c r="AE69" s="1022">
        <f t="shared" si="99"/>
        <v>0</v>
      </c>
      <c r="AF69" s="1013">
        <f t="shared" si="100"/>
        <v>0</v>
      </c>
      <c r="AG69" s="1013">
        <f t="shared" si="101"/>
        <v>0</v>
      </c>
      <c r="AH69" s="1021">
        <f t="shared" si="102"/>
        <v>0</v>
      </c>
      <c r="AI69" s="1010">
        <f t="shared" si="103"/>
        <v>0</v>
      </c>
      <c r="AJ69" s="1011">
        <f t="shared" si="104"/>
        <v>0</v>
      </c>
      <c r="AK69" s="1010">
        <f t="shared" si="105"/>
        <v>0</v>
      </c>
      <c r="AL69" s="1023">
        <f t="shared" si="106"/>
        <v>0</v>
      </c>
    </row>
    <row r="70" spans="1:40" hidden="1" x14ac:dyDescent="0.2">
      <c r="A70" s="1247"/>
      <c r="B70" s="1005">
        <f t="shared" si="73"/>
        <v>2</v>
      </c>
      <c r="C70" s="1010">
        <f t="shared" si="74"/>
        <v>0</v>
      </c>
      <c r="D70" s="1011">
        <f t="shared" si="75"/>
        <v>0</v>
      </c>
      <c r="E70" s="1010">
        <f t="shared" si="76"/>
        <v>0</v>
      </c>
      <c r="F70" s="1012">
        <f t="shared" si="77"/>
        <v>0</v>
      </c>
      <c r="G70" s="1013">
        <f>SUM($E$12*H24)</f>
        <v>0</v>
      </c>
      <c r="H70" s="1013">
        <f>SUM($E$12*I24)</f>
        <v>0</v>
      </c>
      <c r="I70" s="1013">
        <f>SUM($E$12*J24)</f>
        <v>0</v>
      </c>
      <c r="J70" s="1014">
        <f t="shared" si="78"/>
        <v>0</v>
      </c>
      <c r="K70" s="1010">
        <f t="shared" si="79"/>
        <v>0</v>
      </c>
      <c r="L70" s="1011">
        <f t="shared" si="80"/>
        <v>0</v>
      </c>
      <c r="M70" s="1010">
        <f t="shared" si="81"/>
        <v>0</v>
      </c>
      <c r="N70" s="1010">
        <f t="shared" si="82"/>
        <v>0</v>
      </c>
      <c r="O70" s="1015">
        <f t="shared" si="83"/>
        <v>0</v>
      </c>
      <c r="P70" s="1016">
        <f t="shared" si="84"/>
        <v>0</v>
      </c>
      <c r="Q70" s="1015">
        <f t="shared" si="85"/>
        <v>0</v>
      </c>
      <c r="R70" s="1021">
        <f t="shared" si="86"/>
        <v>0</v>
      </c>
      <c r="S70" s="1013">
        <f t="shared" si="87"/>
        <v>0</v>
      </c>
      <c r="T70" s="1013">
        <f t="shared" si="88"/>
        <v>0</v>
      </c>
      <c r="U70" s="1013">
        <f t="shared" si="89"/>
        <v>0</v>
      </c>
      <c r="V70" s="1021">
        <f t="shared" si="90"/>
        <v>0</v>
      </c>
      <c r="W70" s="1013">
        <f t="shared" si="91"/>
        <v>0</v>
      </c>
      <c r="X70" s="1016">
        <f t="shared" si="92"/>
        <v>0</v>
      </c>
      <c r="Y70" s="1013">
        <f t="shared" si="93"/>
        <v>0</v>
      </c>
      <c r="Z70" s="1021">
        <f t="shared" si="94"/>
        <v>0</v>
      </c>
      <c r="AA70" s="1013">
        <f t="shared" si="95"/>
        <v>0</v>
      </c>
      <c r="AB70" s="1013">
        <f t="shared" si="96"/>
        <v>0</v>
      </c>
      <c r="AC70" s="1013">
        <f t="shared" si="97"/>
        <v>0</v>
      </c>
      <c r="AD70" s="1021">
        <f t="shared" si="98"/>
        <v>0</v>
      </c>
      <c r="AE70" s="1022">
        <f t="shared" si="99"/>
        <v>0</v>
      </c>
      <c r="AF70" s="1013">
        <f t="shared" si="100"/>
        <v>0</v>
      </c>
      <c r="AG70" s="1013">
        <f t="shared" si="101"/>
        <v>0</v>
      </c>
      <c r="AH70" s="1021">
        <f t="shared" si="102"/>
        <v>0</v>
      </c>
      <c r="AI70" s="1010">
        <f t="shared" si="103"/>
        <v>0</v>
      </c>
      <c r="AJ70" s="1011">
        <f t="shared" si="104"/>
        <v>0</v>
      </c>
      <c r="AK70" s="1010">
        <f t="shared" si="105"/>
        <v>0</v>
      </c>
      <c r="AL70" s="1023">
        <f t="shared" si="106"/>
        <v>0</v>
      </c>
    </row>
    <row r="71" spans="1:40" hidden="1" x14ac:dyDescent="0.2">
      <c r="A71" s="1247"/>
      <c r="B71" s="1005">
        <f t="shared" si="73"/>
        <v>3</v>
      </c>
      <c r="C71" s="1010">
        <f t="shared" si="74"/>
        <v>0</v>
      </c>
      <c r="D71" s="1011">
        <f t="shared" si="75"/>
        <v>0</v>
      </c>
      <c r="E71" s="1010">
        <f t="shared" si="76"/>
        <v>0</v>
      </c>
      <c r="F71" s="1012">
        <f t="shared" si="77"/>
        <v>0</v>
      </c>
      <c r="G71" s="1013">
        <f>SUM($E$13*H25)</f>
        <v>0</v>
      </c>
      <c r="H71" s="1013">
        <f>SUM($E$13*I25)</f>
        <v>0</v>
      </c>
      <c r="I71" s="1013">
        <f>SUM($E$13*J25)</f>
        <v>0</v>
      </c>
      <c r="J71" s="1014">
        <f t="shared" si="78"/>
        <v>0</v>
      </c>
      <c r="K71" s="1010">
        <f t="shared" si="79"/>
        <v>0</v>
      </c>
      <c r="L71" s="1011">
        <f t="shared" si="80"/>
        <v>0</v>
      </c>
      <c r="M71" s="1010">
        <f t="shared" si="81"/>
        <v>0</v>
      </c>
      <c r="N71" s="1010">
        <f t="shared" si="82"/>
        <v>0</v>
      </c>
      <c r="O71" s="1015">
        <f t="shared" si="83"/>
        <v>0</v>
      </c>
      <c r="P71" s="1016">
        <f t="shared" si="84"/>
        <v>0</v>
      </c>
      <c r="Q71" s="1015">
        <f t="shared" si="85"/>
        <v>0</v>
      </c>
      <c r="R71" s="1021">
        <f t="shared" si="86"/>
        <v>0</v>
      </c>
      <c r="S71" s="1013">
        <f t="shared" si="87"/>
        <v>0</v>
      </c>
      <c r="T71" s="1013">
        <f t="shared" si="88"/>
        <v>0</v>
      </c>
      <c r="U71" s="1013">
        <f t="shared" si="89"/>
        <v>0</v>
      </c>
      <c r="V71" s="1021">
        <f t="shared" si="90"/>
        <v>0</v>
      </c>
      <c r="W71" s="1013">
        <f t="shared" si="91"/>
        <v>0</v>
      </c>
      <c r="X71" s="1016">
        <f t="shared" si="92"/>
        <v>0</v>
      </c>
      <c r="Y71" s="1013">
        <f t="shared" si="93"/>
        <v>0</v>
      </c>
      <c r="Z71" s="1021">
        <f t="shared" si="94"/>
        <v>0</v>
      </c>
      <c r="AA71" s="1013">
        <f t="shared" si="95"/>
        <v>0</v>
      </c>
      <c r="AB71" s="1013">
        <f t="shared" si="96"/>
        <v>0</v>
      </c>
      <c r="AC71" s="1013">
        <f t="shared" si="97"/>
        <v>0</v>
      </c>
      <c r="AD71" s="1021">
        <f t="shared" si="98"/>
        <v>0</v>
      </c>
      <c r="AE71" s="1022">
        <f t="shared" si="99"/>
        <v>0</v>
      </c>
      <c r="AF71" s="1013">
        <f t="shared" si="100"/>
        <v>0</v>
      </c>
      <c r="AG71" s="1013">
        <f t="shared" si="101"/>
        <v>0</v>
      </c>
      <c r="AH71" s="1021">
        <f t="shared" si="102"/>
        <v>0</v>
      </c>
      <c r="AI71" s="1010">
        <f t="shared" si="103"/>
        <v>0</v>
      </c>
      <c r="AJ71" s="1011">
        <f t="shared" si="104"/>
        <v>0</v>
      </c>
      <c r="AK71" s="1010">
        <f t="shared" si="105"/>
        <v>0</v>
      </c>
      <c r="AL71" s="1023">
        <f t="shared" si="106"/>
        <v>0</v>
      </c>
    </row>
    <row r="72" spans="1:40" hidden="1" x14ac:dyDescent="0.2">
      <c r="A72" s="1247"/>
      <c r="B72" s="1005">
        <f t="shared" si="73"/>
        <v>4</v>
      </c>
      <c r="C72" s="939">
        <f t="shared" si="74"/>
        <v>0</v>
      </c>
      <c r="D72" s="940">
        <f t="shared" si="75"/>
        <v>0</v>
      </c>
      <c r="E72" s="939">
        <f t="shared" si="76"/>
        <v>0</v>
      </c>
      <c r="F72" s="941">
        <f t="shared" si="77"/>
        <v>0</v>
      </c>
      <c r="G72" s="1024">
        <f>SUM($E$14*H26)</f>
        <v>0</v>
      </c>
      <c r="H72" s="1024">
        <f>SUM($E$14*I26)</f>
        <v>0</v>
      </c>
      <c r="I72" s="1024">
        <f>SUM($E$14*J26)</f>
        <v>0</v>
      </c>
      <c r="J72" s="942">
        <f t="shared" si="78"/>
        <v>0</v>
      </c>
      <c r="K72" s="939">
        <f t="shared" si="79"/>
        <v>0</v>
      </c>
      <c r="L72" s="940">
        <f t="shared" si="80"/>
        <v>0</v>
      </c>
      <c r="M72" s="939">
        <f t="shared" si="81"/>
        <v>0</v>
      </c>
      <c r="N72" s="939">
        <f t="shared" si="82"/>
        <v>0</v>
      </c>
      <c r="O72" s="1025">
        <f t="shared" si="83"/>
        <v>0</v>
      </c>
      <c r="P72" s="1026">
        <f t="shared" si="84"/>
        <v>0</v>
      </c>
      <c r="Q72" s="1025">
        <f t="shared" si="85"/>
        <v>0</v>
      </c>
      <c r="R72" s="1027">
        <f t="shared" si="86"/>
        <v>0</v>
      </c>
      <c r="S72" s="1024">
        <f t="shared" si="87"/>
        <v>0</v>
      </c>
      <c r="T72" s="1024">
        <f t="shared" si="88"/>
        <v>0</v>
      </c>
      <c r="U72" s="1024">
        <f t="shared" si="89"/>
        <v>0</v>
      </c>
      <c r="V72" s="1027">
        <f t="shared" si="90"/>
        <v>0</v>
      </c>
      <c r="W72" s="1024">
        <f t="shared" si="91"/>
        <v>0</v>
      </c>
      <c r="X72" s="1026">
        <f t="shared" si="92"/>
        <v>0</v>
      </c>
      <c r="Y72" s="1024">
        <f t="shared" si="93"/>
        <v>0</v>
      </c>
      <c r="Z72" s="1027">
        <f t="shared" si="94"/>
        <v>0</v>
      </c>
      <c r="AA72" s="1028">
        <f t="shared" si="95"/>
        <v>0</v>
      </c>
      <c r="AB72" s="1024">
        <f t="shared" si="96"/>
        <v>0</v>
      </c>
      <c r="AC72" s="1024">
        <f t="shared" si="97"/>
        <v>0</v>
      </c>
      <c r="AD72" s="1027">
        <f t="shared" si="98"/>
        <v>0</v>
      </c>
      <c r="AE72" s="1028">
        <f t="shared" si="99"/>
        <v>0</v>
      </c>
      <c r="AF72" s="1024">
        <f t="shared" si="100"/>
        <v>0</v>
      </c>
      <c r="AG72" s="1024">
        <f t="shared" si="101"/>
        <v>0</v>
      </c>
      <c r="AH72" s="1027">
        <f t="shared" si="102"/>
        <v>0</v>
      </c>
      <c r="AI72" s="939">
        <f t="shared" si="103"/>
        <v>0</v>
      </c>
      <c r="AJ72" s="940">
        <f t="shared" si="104"/>
        <v>0</v>
      </c>
      <c r="AK72" s="939">
        <f t="shared" si="105"/>
        <v>0</v>
      </c>
      <c r="AL72" s="1029">
        <f t="shared" si="106"/>
        <v>0</v>
      </c>
    </row>
    <row r="73" spans="1:40" hidden="1" x14ac:dyDescent="0.2">
      <c r="A73" s="1247"/>
      <c r="B73" s="1030" t="s">
        <v>24</v>
      </c>
      <c r="C73" s="932">
        <f t="shared" ref="C73:Y73" si="107">SUM(C68:C72)</f>
        <v>0</v>
      </c>
      <c r="D73" s="932">
        <f t="shared" si="107"/>
        <v>0</v>
      </c>
      <c r="E73" s="932">
        <f t="shared" si="107"/>
        <v>0</v>
      </c>
      <c r="F73" s="932">
        <f t="shared" si="107"/>
        <v>0</v>
      </c>
      <c r="G73" s="932">
        <f t="shared" si="107"/>
        <v>0</v>
      </c>
      <c r="H73" s="932">
        <f t="shared" si="107"/>
        <v>0</v>
      </c>
      <c r="I73" s="932">
        <f t="shared" si="107"/>
        <v>0</v>
      </c>
      <c r="J73" s="932">
        <f t="shared" si="107"/>
        <v>0</v>
      </c>
      <c r="K73" s="932">
        <f t="shared" si="107"/>
        <v>0</v>
      </c>
      <c r="L73" s="932">
        <f t="shared" si="107"/>
        <v>0</v>
      </c>
      <c r="M73" s="932">
        <f t="shared" si="107"/>
        <v>0</v>
      </c>
      <c r="N73" s="932">
        <f t="shared" si="107"/>
        <v>0</v>
      </c>
      <c r="O73" s="932">
        <f t="shared" si="107"/>
        <v>0</v>
      </c>
      <c r="P73" s="932">
        <f t="shared" si="107"/>
        <v>0</v>
      </c>
      <c r="Q73" s="932">
        <f t="shared" si="107"/>
        <v>0</v>
      </c>
      <c r="R73" s="932">
        <f t="shared" si="107"/>
        <v>0</v>
      </c>
      <c r="S73" s="932">
        <f t="shared" si="107"/>
        <v>0</v>
      </c>
      <c r="T73" s="932">
        <f t="shared" si="107"/>
        <v>0</v>
      </c>
      <c r="U73" s="932">
        <f t="shared" si="107"/>
        <v>0</v>
      </c>
      <c r="V73" s="932">
        <f t="shared" si="107"/>
        <v>0</v>
      </c>
      <c r="W73" s="1013">
        <f t="shared" si="107"/>
        <v>0</v>
      </c>
      <c r="X73" s="1013">
        <f t="shared" si="107"/>
        <v>0</v>
      </c>
      <c r="Y73" s="1013">
        <f t="shared" si="107"/>
        <v>0</v>
      </c>
      <c r="Z73" s="923">
        <f t="shared" si="94"/>
        <v>0</v>
      </c>
      <c r="AA73" s="1013">
        <f>SUM(AA68:AA72)</f>
        <v>0</v>
      </c>
      <c r="AB73" s="1013">
        <f>SUM(AB68:AB72)</f>
        <v>0</v>
      </c>
      <c r="AC73" s="1013">
        <f>SUM(AC68:AC72)</f>
        <v>0</v>
      </c>
      <c r="AD73" s="923">
        <f t="shared" si="98"/>
        <v>0</v>
      </c>
      <c r="AE73" s="1013">
        <f>SUM(AE68:AE72)</f>
        <v>0</v>
      </c>
      <c r="AF73" s="1013">
        <f>SUM(AF68:AF72)</f>
        <v>0</v>
      </c>
      <c r="AG73" s="1013">
        <f>SUM(AG68:AG72)</f>
        <v>0</v>
      </c>
      <c r="AH73" s="923">
        <f t="shared" si="102"/>
        <v>0</v>
      </c>
      <c r="AI73" s="932">
        <f>SUM(AI68:AI72)</f>
        <v>0</v>
      </c>
      <c r="AJ73" s="932">
        <f>SUM(AJ68:AJ72)</f>
        <v>0</v>
      </c>
      <c r="AK73" s="932">
        <f>SUM(AK68:AK72)</f>
        <v>0</v>
      </c>
      <c r="AL73" s="932">
        <f>SUM(AL68:AL72)</f>
        <v>0</v>
      </c>
      <c r="AM73" s="19"/>
      <c r="AN73" s="19"/>
    </row>
    <row r="74" spans="1:40" hidden="1" x14ac:dyDescent="0.2">
      <c r="A74" s="1247"/>
      <c r="B74" s="1030" t="s">
        <v>15</v>
      </c>
      <c r="C74" s="947">
        <f>C73/120</f>
        <v>0</v>
      </c>
      <c r="D74" s="947">
        <f>D73/120</f>
        <v>0</v>
      </c>
      <c r="E74" s="947">
        <f>E73/120</f>
        <v>0</v>
      </c>
      <c r="F74" s="947">
        <f>F73/120</f>
        <v>0</v>
      </c>
      <c r="G74" s="947">
        <f>G73/4</f>
        <v>0</v>
      </c>
      <c r="H74" s="947">
        <f>H73/4</f>
        <v>0</v>
      </c>
      <c r="I74" s="947">
        <f>I73/4</f>
        <v>0</v>
      </c>
      <c r="J74" s="947">
        <f>J73/4</f>
        <v>0</v>
      </c>
      <c r="K74" s="947">
        <f t="shared" ref="K74:R74" si="108">K73/120</f>
        <v>0</v>
      </c>
      <c r="L74" s="947">
        <f t="shared" si="108"/>
        <v>0</v>
      </c>
      <c r="M74" s="947">
        <f t="shared" si="108"/>
        <v>0</v>
      </c>
      <c r="N74" s="947">
        <f t="shared" si="108"/>
        <v>0</v>
      </c>
      <c r="O74" s="948">
        <f t="shared" si="108"/>
        <v>0</v>
      </c>
      <c r="P74" s="948">
        <f t="shared" si="108"/>
        <v>0</v>
      </c>
      <c r="Q74" s="948">
        <f t="shared" si="108"/>
        <v>0</v>
      </c>
      <c r="R74" s="948">
        <f t="shared" si="108"/>
        <v>0</v>
      </c>
      <c r="S74" s="947">
        <f t="shared" ref="S74:Z74" si="109">S73*3.5</f>
        <v>0</v>
      </c>
      <c r="T74" s="947">
        <f t="shared" si="109"/>
        <v>0</v>
      </c>
      <c r="U74" s="947">
        <f t="shared" si="109"/>
        <v>0</v>
      </c>
      <c r="V74" s="947">
        <f t="shared" si="109"/>
        <v>0</v>
      </c>
      <c r="W74" s="947">
        <f t="shared" si="109"/>
        <v>0</v>
      </c>
      <c r="X74" s="947">
        <f t="shared" si="109"/>
        <v>0</v>
      </c>
      <c r="Y74" s="947">
        <f t="shared" si="109"/>
        <v>0</v>
      </c>
      <c r="Z74" s="947">
        <f t="shared" si="109"/>
        <v>0</v>
      </c>
      <c r="AA74" s="947">
        <f>AA73/4</f>
        <v>0</v>
      </c>
      <c r="AB74" s="947">
        <f>AB73/4</f>
        <v>0</v>
      </c>
      <c r="AC74" s="947">
        <f>AC73/4</f>
        <v>0</v>
      </c>
      <c r="AD74" s="947">
        <f>AD73/4</f>
        <v>0</v>
      </c>
      <c r="AE74" s="1031">
        <f t="shared" ref="AE74:AL74" si="110">AE73</f>
        <v>0</v>
      </c>
      <c r="AF74" s="1031">
        <f t="shared" si="110"/>
        <v>0</v>
      </c>
      <c r="AG74" s="1031">
        <f t="shared" si="110"/>
        <v>0</v>
      </c>
      <c r="AH74" s="1031">
        <f t="shared" si="110"/>
        <v>0</v>
      </c>
      <c r="AI74" s="702">
        <f t="shared" si="110"/>
        <v>0</v>
      </c>
      <c r="AJ74" s="702">
        <f t="shared" si="110"/>
        <v>0</v>
      </c>
      <c r="AK74" s="702">
        <f t="shared" si="110"/>
        <v>0</v>
      </c>
      <c r="AL74" s="702">
        <f t="shared" si="110"/>
        <v>0</v>
      </c>
    </row>
    <row r="75" spans="1:40" hidden="1" x14ac:dyDescent="0.2">
      <c r="A75" s="1247"/>
      <c r="B75" s="1005"/>
      <c r="C75" s="1010"/>
      <c r="D75" s="1011"/>
      <c r="E75" s="1010"/>
      <c r="F75" s="922"/>
      <c r="G75" s="1013"/>
      <c r="H75" s="1013"/>
      <c r="I75" s="1013"/>
      <c r="J75" s="1013"/>
      <c r="K75" s="1010"/>
      <c r="L75" s="1011"/>
      <c r="M75" s="1010"/>
      <c r="N75" s="1010"/>
      <c r="O75" s="1015"/>
      <c r="P75" s="1016"/>
      <c r="Q75" s="1015"/>
      <c r="R75" s="923"/>
      <c r="S75" s="1013"/>
      <c r="T75" s="1013"/>
      <c r="U75" s="1013"/>
      <c r="V75" s="923"/>
      <c r="W75" s="1013"/>
      <c r="X75" s="1016"/>
      <c r="Y75" s="1013"/>
      <c r="Z75" s="1023"/>
      <c r="AA75" s="1023"/>
      <c r="AB75" s="1023"/>
      <c r="AC75" s="1023"/>
      <c r="AD75" s="1023"/>
      <c r="AE75" s="1023"/>
      <c r="AF75" s="1023"/>
      <c r="AG75" s="1023"/>
      <c r="AH75" s="1023"/>
      <c r="AI75" s="1010"/>
      <c r="AJ75" s="1011"/>
      <c r="AK75" s="1010"/>
      <c r="AL75" s="1023"/>
    </row>
    <row r="76" spans="1:40" ht="13.5" customHeight="1" x14ac:dyDescent="0.2">
      <c r="A76" s="1247"/>
      <c r="B76" s="1032" t="s">
        <v>58</v>
      </c>
      <c r="C76" s="712"/>
      <c r="D76" s="712"/>
      <c r="E76" s="712"/>
      <c r="F76" s="712"/>
      <c r="G76" s="712"/>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2"/>
      <c r="AL76" s="712"/>
    </row>
    <row r="77" spans="1:40" x14ac:dyDescent="0.2">
      <c r="A77" s="1247"/>
      <c r="B77" s="1005"/>
      <c r="C77" s="1243" t="s">
        <v>62</v>
      </c>
      <c r="D77" s="1243"/>
      <c r="E77" s="1243"/>
      <c r="F77" s="1244"/>
      <c r="G77" s="1243" t="str">
        <f>'A. Results-Commodity Projection'!$D$6</f>
        <v>Injectables</v>
      </c>
      <c r="H77" s="1243"/>
      <c r="I77" s="1243"/>
      <c r="J77" s="1244"/>
      <c r="K77" s="1242" t="str">
        <f>'A. Results-Commodity Projection'!$E$6</f>
        <v>Condoms (male)</v>
      </c>
      <c r="L77" s="1243"/>
      <c r="M77" s="1243"/>
      <c r="N77" s="1244"/>
      <c r="O77" s="1242" t="str">
        <f>'A. Results-Commodity Projection'!$F$6</f>
        <v>Condoms (female)</v>
      </c>
      <c r="P77" s="1243"/>
      <c r="Q77" s="1243"/>
      <c r="R77" s="1244"/>
      <c r="S77" s="1242" t="str">
        <f>'A. Results-Commodity Projection'!$G$6</f>
        <v>Implants</v>
      </c>
      <c r="T77" s="1243"/>
      <c r="U77" s="1243"/>
      <c r="V77" s="1244"/>
      <c r="W77" s="1242" t="str">
        <f>'A. Results-Commodity Projection'!$H$6</f>
        <v>IUD</v>
      </c>
      <c r="X77" s="1243"/>
      <c r="Y77" s="1243"/>
      <c r="Z77" s="1244"/>
      <c r="AA77" s="1242" t="str">
        <f>'A. Results-Commodity Projection'!I18</f>
        <v>Emergency Contraceptives</v>
      </c>
      <c r="AB77" s="1243"/>
      <c r="AC77" s="1243"/>
      <c r="AD77" s="1244"/>
      <c r="AE77" s="1242">
        <f>'A. Results-Commodity Projection'!J18</f>
        <v>0</v>
      </c>
      <c r="AF77" s="1243"/>
      <c r="AG77" s="1243"/>
      <c r="AH77" s="1244"/>
      <c r="AI77" s="1234">
        <f>'A. Results-Commodity Projection'!$K$6</f>
        <v>0</v>
      </c>
      <c r="AJ77" s="1235"/>
      <c r="AK77" s="1235"/>
      <c r="AL77" s="1236"/>
    </row>
    <row r="78" spans="1:40" ht="25.5" x14ac:dyDescent="0.2">
      <c r="A78" s="1247"/>
      <c r="B78" s="1005"/>
      <c r="C78" s="1006" t="s">
        <v>27</v>
      </c>
      <c r="D78" s="1007" t="s">
        <v>59</v>
      </c>
      <c r="E78" s="902" t="s">
        <v>171</v>
      </c>
      <c r="F78" s="1008" t="s">
        <v>24</v>
      </c>
      <c r="G78" s="1006" t="s">
        <v>27</v>
      </c>
      <c r="H78" s="1007" t="s">
        <v>59</v>
      </c>
      <c r="I78" s="902" t="s">
        <v>171</v>
      </c>
      <c r="J78" s="1008" t="s">
        <v>24</v>
      </c>
      <c r="K78" s="1006" t="s">
        <v>27</v>
      </c>
      <c r="L78" s="1007" t="s">
        <v>59</v>
      </c>
      <c r="M78" s="902" t="s">
        <v>171</v>
      </c>
      <c r="N78" s="1008" t="s">
        <v>24</v>
      </c>
      <c r="O78" s="1006" t="s">
        <v>27</v>
      </c>
      <c r="P78" s="1007" t="s">
        <v>59</v>
      </c>
      <c r="Q78" s="902" t="s">
        <v>171</v>
      </c>
      <c r="R78" s="1008" t="s">
        <v>24</v>
      </c>
      <c r="S78" s="1006" t="s">
        <v>27</v>
      </c>
      <c r="T78" s="1007" t="s">
        <v>59</v>
      </c>
      <c r="U78" s="902" t="s">
        <v>171</v>
      </c>
      <c r="V78" s="1008" t="s">
        <v>24</v>
      </c>
      <c r="W78" s="1009" t="s">
        <v>27</v>
      </c>
      <c r="X78" s="1007" t="s">
        <v>59</v>
      </c>
      <c r="Y78" s="902" t="s">
        <v>171</v>
      </c>
      <c r="Z78" s="1008" t="s">
        <v>24</v>
      </c>
      <c r="AA78" s="1009" t="s">
        <v>27</v>
      </c>
      <c r="AB78" s="1007" t="s">
        <v>59</v>
      </c>
      <c r="AC78" s="902" t="s">
        <v>171</v>
      </c>
      <c r="AD78" s="1008" t="s">
        <v>24</v>
      </c>
      <c r="AE78" s="1009" t="s">
        <v>27</v>
      </c>
      <c r="AF78" s="1007" t="s">
        <v>59</v>
      </c>
      <c r="AG78" s="902" t="s">
        <v>171</v>
      </c>
      <c r="AH78" s="1008" t="s">
        <v>24</v>
      </c>
      <c r="AI78" s="1009" t="s">
        <v>27</v>
      </c>
      <c r="AJ78" s="1007" t="s">
        <v>59</v>
      </c>
      <c r="AK78" s="902" t="s">
        <v>171</v>
      </c>
      <c r="AL78" s="1008" t="s">
        <v>24</v>
      </c>
    </row>
    <row r="79" spans="1:40" x14ac:dyDescent="0.2">
      <c r="A79" s="1247"/>
      <c r="B79" s="1005">
        <f t="shared" ref="B79:B84" si="111">C9</f>
        <v>0</v>
      </c>
      <c r="C79" s="1033">
        <f>SUM(C67*'4. Input-Unit Price'!$J$23)</f>
        <v>0</v>
      </c>
      <c r="D79" s="1034">
        <f>SUM(D67*'4. Input-Unit Price'!$K$23)</f>
        <v>0</v>
      </c>
      <c r="E79" s="1034">
        <f>SUM(E67*'4. Input-Unit Price'!$L$23)</f>
        <v>0</v>
      </c>
      <c r="F79" s="1035">
        <f t="shared" ref="F79:F84" si="112">SUM(C79:E79)</f>
        <v>0</v>
      </c>
      <c r="G79" s="967">
        <f>SUM(G67*'4. Input-Unit Price'!$J$29)</f>
        <v>0</v>
      </c>
      <c r="H79" s="967">
        <f>SUM(H67*'4. Input-Unit Price'!$K$29)</f>
        <v>0</v>
      </c>
      <c r="I79" s="967">
        <f>SUM(I67*'4. Input-Unit Price'!$H$29)</f>
        <v>0</v>
      </c>
      <c r="J79" s="1036">
        <f t="shared" ref="J79:J84" si="113">SUM(G79:I79)</f>
        <v>0</v>
      </c>
      <c r="K79" s="967">
        <f>SUM(K67*'4. Input-Unit Price'!$J$36)</f>
        <v>0</v>
      </c>
      <c r="L79" s="1037">
        <f>SUM(L67*'4. Input-Unit Price'!$K$36)</f>
        <v>0</v>
      </c>
      <c r="M79" s="967">
        <f>SUM(M67*'4. Input-Unit Price'!$H$36)</f>
        <v>0</v>
      </c>
      <c r="N79" s="1035">
        <f t="shared" ref="N79:N84" si="114">SUM(K79:M79)</f>
        <v>0</v>
      </c>
      <c r="O79" s="967">
        <f>O67*'4. Input-Unit Price'!$J$40</f>
        <v>0</v>
      </c>
      <c r="P79" s="967">
        <f>SUM(P67*'4. Input-Unit Price'!$K$40)</f>
        <v>0</v>
      </c>
      <c r="Q79" s="967">
        <f>Q67*'4. Input-Unit Price'!$H$40</f>
        <v>0</v>
      </c>
      <c r="R79" s="1035">
        <f t="shared" ref="R79:R84" si="115">SUM(O79:Q79)</f>
        <v>0</v>
      </c>
      <c r="S79" s="967">
        <f>SUM(S67*'4. Input-Unit Price'!$J$46)</f>
        <v>0</v>
      </c>
      <c r="T79" s="1037">
        <f>SUM(T67*'4. Input-Unit Price'!$K$46)</f>
        <v>0</v>
      </c>
      <c r="U79" s="967">
        <f>SUM(U67*'4. Input-Unit Price'!$H$46)</f>
        <v>0</v>
      </c>
      <c r="V79" s="1035">
        <f t="shared" ref="V79:V84" si="116">SUM(S79:U79)</f>
        <v>0</v>
      </c>
      <c r="W79" s="967">
        <f>SUM(W67*'4. Input-Unit Price'!$J$51)</f>
        <v>0</v>
      </c>
      <c r="X79" s="1037">
        <f>X67*'4. Input-Unit Price'!$K$51</f>
        <v>0</v>
      </c>
      <c r="Y79" s="967">
        <f>Y67*'4. Input-Unit Price'!$H$51</f>
        <v>0</v>
      </c>
      <c r="Z79" s="1038">
        <f t="shared" ref="Z79:Z84" si="117">SUM(W79:Y79)</f>
        <v>0</v>
      </c>
      <c r="AA79" s="1039">
        <f>AA67*'4. Input-Unit Price'!$J$57</f>
        <v>0</v>
      </c>
      <c r="AB79" s="1040">
        <f>AB67*'4. Input-Unit Price'!$K$57</f>
        <v>0</v>
      </c>
      <c r="AC79" s="1040">
        <f>AC67*'4. Input-Unit Price'!$H$57</f>
        <v>0</v>
      </c>
      <c r="AD79" s="1038">
        <f t="shared" ref="AD79:AD84" si="118">SUM(AA79:AC79)</f>
        <v>0</v>
      </c>
      <c r="AE79" s="967">
        <f>AE67*'4. Input-Unit Price'!$J$63</f>
        <v>0</v>
      </c>
      <c r="AF79" s="967">
        <f>'4. Input-Unit Price'!$K$63</f>
        <v>0</v>
      </c>
      <c r="AG79" s="967">
        <f>AG67*'4. Input-Unit Price'!$H$63</f>
        <v>0</v>
      </c>
      <c r="AH79" s="1038">
        <f t="shared" ref="AH79:AH84" si="119">SUM(AE79:AG79)</f>
        <v>0</v>
      </c>
      <c r="AI79" s="967">
        <f>AI67*'4. Input-Unit Price'!$J$69</f>
        <v>0</v>
      </c>
      <c r="AJ79" s="1037">
        <f>AJ67*'4. Input-Unit Price'!$K$69</f>
        <v>0</v>
      </c>
      <c r="AK79" s="967">
        <f>AK67*'4. Input-Unit Price'!$H$69</f>
        <v>0</v>
      </c>
      <c r="AL79" s="967">
        <f t="shared" ref="AL79:AL84" si="120">SUM(AI79:AK79)</f>
        <v>0</v>
      </c>
    </row>
    <row r="80" spans="1:40" x14ac:dyDescent="0.2">
      <c r="A80" s="1247"/>
      <c r="B80" s="1005">
        <f t="shared" si="111"/>
        <v>0</v>
      </c>
      <c r="C80" s="1041">
        <f>SUM(C68*'4. Input-Unit Price'!$J$23)</f>
        <v>0</v>
      </c>
      <c r="D80" s="1042">
        <f>SUM(D68*'4. Input-Unit Price'!$K$23)</f>
        <v>0</v>
      </c>
      <c r="E80" s="1042">
        <f>SUM(E68*'4. Input-Unit Price'!$L$23)</f>
        <v>0</v>
      </c>
      <c r="F80" s="1043">
        <f t="shared" si="112"/>
        <v>0</v>
      </c>
      <c r="G80" s="1044">
        <f>SUM(G68*'4. Input-Unit Price'!$J$29)</f>
        <v>0</v>
      </c>
      <c r="H80" s="1044">
        <f>SUM(H68*'4. Input-Unit Price'!$K$29)</f>
        <v>0</v>
      </c>
      <c r="I80" s="1044">
        <f>SUM(I68*'4. Input-Unit Price'!$H$29)</f>
        <v>0</v>
      </c>
      <c r="J80" s="1045">
        <f t="shared" si="113"/>
        <v>0</v>
      </c>
      <c r="K80" s="1044">
        <f>SUM(K68*'4. Input-Unit Price'!$J$36)</f>
        <v>0</v>
      </c>
      <c r="L80" s="1046">
        <f>SUM(L68*'4. Input-Unit Price'!$K$36)</f>
        <v>0</v>
      </c>
      <c r="M80" s="1044">
        <f>SUM(M68*'4. Input-Unit Price'!$H$36)</f>
        <v>0</v>
      </c>
      <c r="N80" s="1047">
        <f t="shared" si="114"/>
        <v>0</v>
      </c>
      <c r="O80" s="1044">
        <f>O68*'4. Input-Unit Price'!$J$40</f>
        <v>0</v>
      </c>
      <c r="P80" s="1044">
        <f>SUM(P68*'4. Input-Unit Price'!$K$40)</f>
        <v>0</v>
      </c>
      <c r="Q80" s="1044">
        <f>Q68*'4. Input-Unit Price'!$H$40</f>
        <v>0</v>
      </c>
      <c r="R80" s="1047">
        <f t="shared" si="115"/>
        <v>0</v>
      </c>
      <c r="S80" s="1044">
        <f>SUM(S68*'4. Input-Unit Price'!$J$46)</f>
        <v>0</v>
      </c>
      <c r="T80" s="1046">
        <f>SUM(T68*'4. Input-Unit Price'!$K$46)</f>
        <v>0</v>
      </c>
      <c r="U80" s="1044">
        <f>SUM(U68*'4. Input-Unit Price'!$H$46)</f>
        <v>0</v>
      </c>
      <c r="V80" s="1047">
        <f t="shared" si="116"/>
        <v>0</v>
      </c>
      <c r="W80" s="1044">
        <f>SUM(W68*'4. Input-Unit Price'!$J$51)</f>
        <v>0</v>
      </c>
      <c r="X80" s="1046">
        <f>X68*'4. Input-Unit Price'!$K$51</f>
        <v>0</v>
      </c>
      <c r="Y80" s="1044">
        <f>Y68*'4. Input-Unit Price'!$H$51</f>
        <v>0</v>
      </c>
      <c r="Z80" s="1048">
        <f t="shared" si="117"/>
        <v>0</v>
      </c>
      <c r="AA80" s="1049">
        <f>AA68*'4. Input-Unit Price'!$J$57</f>
        <v>0</v>
      </c>
      <c r="AB80" s="1044">
        <f>AB68*'4. Input-Unit Price'!$K$57</f>
        <v>0</v>
      </c>
      <c r="AC80" s="1044">
        <f>AC68*'4. Input-Unit Price'!$H$57</f>
        <v>0</v>
      </c>
      <c r="AD80" s="1048">
        <f t="shared" si="118"/>
        <v>0</v>
      </c>
      <c r="AE80" s="1044">
        <f>AE68*'4. Input-Unit Price'!$J$63</f>
        <v>0</v>
      </c>
      <c r="AF80" s="1044">
        <f>'4. Input-Unit Price'!$K$63</f>
        <v>0</v>
      </c>
      <c r="AG80" s="1044">
        <f>AG68*'4. Input-Unit Price'!$H$63</f>
        <v>0</v>
      </c>
      <c r="AH80" s="1048">
        <f t="shared" si="119"/>
        <v>0</v>
      </c>
      <c r="AI80" s="1044">
        <f>AI68*'4. Input-Unit Price'!$J$69</f>
        <v>0</v>
      </c>
      <c r="AJ80" s="1046">
        <f>AJ68*'4. Input-Unit Price'!$K$69</f>
        <v>0</v>
      </c>
      <c r="AK80" s="1044">
        <f>AK68*'4. Input-Unit Price'!$H$69</f>
        <v>0</v>
      </c>
      <c r="AL80" s="1050">
        <f t="shared" si="120"/>
        <v>0</v>
      </c>
    </row>
    <row r="81" spans="1:38" x14ac:dyDescent="0.2">
      <c r="A81" s="1247"/>
      <c r="B81" s="1005">
        <f t="shared" si="111"/>
        <v>1</v>
      </c>
      <c r="C81" s="1041">
        <f>SUM(C69*'4. Input-Unit Price'!$J$23)</f>
        <v>0</v>
      </c>
      <c r="D81" s="1042">
        <f>SUM(D69*'4. Input-Unit Price'!$K$23)</f>
        <v>0</v>
      </c>
      <c r="E81" s="1042">
        <f>SUM(E69*'4. Input-Unit Price'!$L$23)</f>
        <v>0</v>
      </c>
      <c r="F81" s="1043">
        <f t="shared" si="112"/>
        <v>0</v>
      </c>
      <c r="G81" s="1044">
        <f>SUM(G69*'4. Input-Unit Price'!$J$29)</f>
        <v>0</v>
      </c>
      <c r="H81" s="1044">
        <f>SUM(H69*'4. Input-Unit Price'!$K$29)</f>
        <v>0</v>
      </c>
      <c r="I81" s="1044">
        <f>SUM(I69*'4. Input-Unit Price'!$H$29)</f>
        <v>0</v>
      </c>
      <c r="J81" s="1045">
        <f t="shared" si="113"/>
        <v>0</v>
      </c>
      <c r="K81" s="1044">
        <f>SUM(K69*'4. Input-Unit Price'!$J$36)</f>
        <v>0</v>
      </c>
      <c r="L81" s="1046">
        <f>SUM(L69*'4. Input-Unit Price'!$K$36)</f>
        <v>0</v>
      </c>
      <c r="M81" s="1044">
        <f>SUM(M69*'4. Input-Unit Price'!$H$36)</f>
        <v>0</v>
      </c>
      <c r="N81" s="1047">
        <f t="shared" si="114"/>
        <v>0</v>
      </c>
      <c r="O81" s="1044">
        <f>O69*'4. Input-Unit Price'!$J$40</f>
        <v>0</v>
      </c>
      <c r="P81" s="1044">
        <f>SUM(P69*'4. Input-Unit Price'!$K$40)</f>
        <v>0</v>
      </c>
      <c r="Q81" s="1044">
        <f>Q69*'4. Input-Unit Price'!$H$40</f>
        <v>0</v>
      </c>
      <c r="R81" s="1047">
        <f t="shared" si="115"/>
        <v>0</v>
      </c>
      <c r="S81" s="1044">
        <f>SUM(S69*'4. Input-Unit Price'!$J$46)</f>
        <v>0</v>
      </c>
      <c r="T81" s="1046">
        <f>SUM(T69*'4. Input-Unit Price'!$K$46)</f>
        <v>0</v>
      </c>
      <c r="U81" s="1044">
        <f>SUM(U69*'4. Input-Unit Price'!$H$46)</f>
        <v>0</v>
      </c>
      <c r="V81" s="1047">
        <f t="shared" si="116"/>
        <v>0</v>
      </c>
      <c r="W81" s="1044">
        <f>SUM(W69*'4. Input-Unit Price'!$J$51)</f>
        <v>0</v>
      </c>
      <c r="X81" s="1046">
        <f>X69*'4. Input-Unit Price'!$K$51</f>
        <v>0</v>
      </c>
      <c r="Y81" s="1044">
        <f>Y69*'4. Input-Unit Price'!$H$51</f>
        <v>0</v>
      </c>
      <c r="Z81" s="1048">
        <f t="shared" si="117"/>
        <v>0</v>
      </c>
      <c r="AA81" s="1049">
        <f>AA69*'4. Input-Unit Price'!$J$57</f>
        <v>0</v>
      </c>
      <c r="AB81" s="1044">
        <f>AB69*'4. Input-Unit Price'!$K$57</f>
        <v>0</v>
      </c>
      <c r="AC81" s="1044">
        <f>AC69*'4. Input-Unit Price'!$H$57</f>
        <v>0</v>
      </c>
      <c r="AD81" s="1048">
        <f t="shared" si="118"/>
        <v>0</v>
      </c>
      <c r="AE81" s="1044">
        <f>AE69*'4. Input-Unit Price'!$J$63</f>
        <v>0</v>
      </c>
      <c r="AF81" s="1044">
        <f>'4. Input-Unit Price'!$K$63</f>
        <v>0</v>
      </c>
      <c r="AG81" s="1044">
        <f>AG69*'4. Input-Unit Price'!$H$63</f>
        <v>0</v>
      </c>
      <c r="AH81" s="1048">
        <f t="shared" si="119"/>
        <v>0</v>
      </c>
      <c r="AI81" s="1044">
        <f>AI69*'4. Input-Unit Price'!$J$69</f>
        <v>0</v>
      </c>
      <c r="AJ81" s="1046">
        <f>AJ69*'4. Input-Unit Price'!$K$69</f>
        <v>0</v>
      </c>
      <c r="AK81" s="1044">
        <f>AK69*'4. Input-Unit Price'!$H$69</f>
        <v>0</v>
      </c>
      <c r="AL81" s="1050">
        <f t="shared" si="120"/>
        <v>0</v>
      </c>
    </row>
    <row r="82" spans="1:38" x14ac:dyDescent="0.2">
      <c r="A82" s="1247"/>
      <c r="B82" s="1005">
        <f t="shared" si="111"/>
        <v>2</v>
      </c>
      <c r="C82" s="1041">
        <f>SUM(C70*'4. Input-Unit Price'!$J$23)</f>
        <v>0</v>
      </c>
      <c r="D82" s="1042">
        <f>SUM(D70*'4. Input-Unit Price'!$K$23)</f>
        <v>0</v>
      </c>
      <c r="E82" s="1042">
        <f>SUM(E70*'4. Input-Unit Price'!$L$23)</f>
        <v>0</v>
      </c>
      <c r="F82" s="1043">
        <f t="shared" si="112"/>
        <v>0</v>
      </c>
      <c r="G82" s="1044">
        <f>SUM(G70*'4. Input-Unit Price'!$J$29)</f>
        <v>0</v>
      </c>
      <c r="H82" s="1044">
        <f>SUM(H70*'4. Input-Unit Price'!$K$29)</f>
        <v>0</v>
      </c>
      <c r="I82" s="1044">
        <f>SUM(I70*'4. Input-Unit Price'!$H$29)</f>
        <v>0</v>
      </c>
      <c r="J82" s="1045">
        <f t="shared" si="113"/>
        <v>0</v>
      </c>
      <c r="K82" s="1044">
        <f>SUM(K70*'4. Input-Unit Price'!$J$36)</f>
        <v>0</v>
      </c>
      <c r="L82" s="1046">
        <f>SUM(L70*'4. Input-Unit Price'!$K$36)</f>
        <v>0</v>
      </c>
      <c r="M82" s="1044">
        <f>SUM(M70*'4. Input-Unit Price'!$H$36)</f>
        <v>0</v>
      </c>
      <c r="N82" s="1047">
        <f t="shared" si="114"/>
        <v>0</v>
      </c>
      <c r="O82" s="1044">
        <f>O70*'4. Input-Unit Price'!$J$40</f>
        <v>0</v>
      </c>
      <c r="P82" s="1044">
        <f>SUM(P70*'4. Input-Unit Price'!$K$40)</f>
        <v>0</v>
      </c>
      <c r="Q82" s="1044">
        <f>Q70*'4. Input-Unit Price'!$H$40</f>
        <v>0</v>
      </c>
      <c r="R82" s="1047">
        <f t="shared" si="115"/>
        <v>0</v>
      </c>
      <c r="S82" s="1044">
        <f>SUM(S70*'4. Input-Unit Price'!$J$46)</f>
        <v>0</v>
      </c>
      <c r="T82" s="1046">
        <f>SUM(T70*'4. Input-Unit Price'!$K$46)</f>
        <v>0</v>
      </c>
      <c r="U82" s="1044">
        <f>SUM(U70*'4. Input-Unit Price'!$H$46)</f>
        <v>0</v>
      </c>
      <c r="V82" s="1047">
        <f t="shared" si="116"/>
        <v>0</v>
      </c>
      <c r="W82" s="1044">
        <f>SUM(W70*'4. Input-Unit Price'!$J$51)</f>
        <v>0</v>
      </c>
      <c r="X82" s="1046">
        <f>X70*'4. Input-Unit Price'!$K$51</f>
        <v>0</v>
      </c>
      <c r="Y82" s="1044">
        <f>Y70*'4. Input-Unit Price'!$H$51</f>
        <v>0</v>
      </c>
      <c r="Z82" s="1048">
        <f t="shared" si="117"/>
        <v>0</v>
      </c>
      <c r="AA82" s="1049">
        <f>AA70*'4. Input-Unit Price'!$J$57</f>
        <v>0</v>
      </c>
      <c r="AB82" s="1044">
        <f>AB70*'4. Input-Unit Price'!$K$57</f>
        <v>0</v>
      </c>
      <c r="AC82" s="1044">
        <f>AC70*'4. Input-Unit Price'!$H$57</f>
        <v>0</v>
      </c>
      <c r="AD82" s="1048">
        <f t="shared" si="118"/>
        <v>0</v>
      </c>
      <c r="AE82" s="1044">
        <f>AE70*'4. Input-Unit Price'!$J$63</f>
        <v>0</v>
      </c>
      <c r="AF82" s="1044">
        <f>'4. Input-Unit Price'!$K$63</f>
        <v>0</v>
      </c>
      <c r="AG82" s="1044">
        <f>AG70*'4. Input-Unit Price'!$H$63</f>
        <v>0</v>
      </c>
      <c r="AH82" s="1048">
        <f t="shared" si="119"/>
        <v>0</v>
      </c>
      <c r="AI82" s="1044">
        <f>AI70*'4. Input-Unit Price'!$J$69</f>
        <v>0</v>
      </c>
      <c r="AJ82" s="1046">
        <f>AJ70*'4. Input-Unit Price'!$K$69</f>
        <v>0</v>
      </c>
      <c r="AK82" s="1044">
        <f>AK70*'4. Input-Unit Price'!$H$69</f>
        <v>0</v>
      </c>
      <c r="AL82" s="1050">
        <f t="shared" si="120"/>
        <v>0</v>
      </c>
    </row>
    <row r="83" spans="1:38" x14ac:dyDescent="0.2">
      <c r="A83" s="1247"/>
      <c r="B83" s="1005">
        <f t="shared" si="111"/>
        <v>3</v>
      </c>
      <c r="C83" s="1041">
        <f>SUM(C71*'4. Input-Unit Price'!$J$23)</f>
        <v>0</v>
      </c>
      <c r="D83" s="1042">
        <f>SUM(D71*'4. Input-Unit Price'!$K$23)</f>
        <v>0</v>
      </c>
      <c r="E83" s="1042">
        <f>SUM(E71*'4. Input-Unit Price'!$L$23)</f>
        <v>0</v>
      </c>
      <c r="F83" s="1043">
        <f t="shared" si="112"/>
        <v>0</v>
      </c>
      <c r="G83" s="1044">
        <f>SUM(G71*'4. Input-Unit Price'!$J$29)</f>
        <v>0</v>
      </c>
      <c r="H83" s="1044">
        <f>SUM(H71*'4. Input-Unit Price'!$K$29)</f>
        <v>0</v>
      </c>
      <c r="I83" s="1044">
        <f>SUM(I71*'4. Input-Unit Price'!$H$29)</f>
        <v>0</v>
      </c>
      <c r="J83" s="1045">
        <f t="shared" si="113"/>
        <v>0</v>
      </c>
      <c r="K83" s="1044">
        <f>SUM(K71*'4. Input-Unit Price'!$J$36)</f>
        <v>0</v>
      </c>
      <c r="L83" s="1046">
        <f>SUM(L71*'4. Input-Unit Price'!$K$36)</f>
        <v>0</v>
      </c>
      <c r="M83" s="1044">
        <f>SUM(M71*'4. Input-Unit Price'!$H$36)</f>
        <v>0</v>
      </c>
      <c r="N83" s="1047">
        <f t="shared" si="114"/>
        <v>0</v>
      </c>
      <c r="O83" s="1044">
        <f>O71*'4. Input-Unit Price'!$J$40</f>
        <v>0</v>
      </c>
      <c r="P83" s="1044">
        <f>SUM(P71*'4. Input-Unit Price'!$K$40)</f>
        <v>0</v>
      </c>
      <c r="Q83" s="1044">
        <f>Q71*'4. Input-Unit Price'!$H$40</f>
        <v>0</v>
      </c>
      <c r="R83" s="1047">
        <f t="shared" si="115"/>
        <v>0</v>
      </c>
      <c r="S83" s="1044">
        <f>SUM(S71*'4. Input-Unit Price'!$J$46)</f>
        <v>0</v>
      </c>
      <c r="T83" s="1046">
        <f>SUM(T71*'4. Input-Unit Price'!$K$46)</f>
        <v>0</v>
      </c>
      <c r="U83" s="1044">
        <f>SUM(U71*'4. Input-Unit Price'!$H$46)</f>
        <v>0</v>
      </c>
      <c r="V83" s="1047">
        <f t="shared" si="116"/>
        <v>0</v>
      </c>
      <c r="W83" s="1044">
        <f>SUM(W71*'4. Input-Unit Price'!$J$51)</f>
        <v>0</v>
      </c>
      <c r="X83" s="1046">
        <f>X71*'4. Input-Unit Price'!$K$51</f>
        <v>0</v>
      </c>
      <c r="Y83" s="1044">
        <f>Y71*'4. Input-Unit Price'!$H$51</f>
        <v>0</v>
      </c>
      <c r="Z83" s="1048">
        <f t="shared" si="117"/>
        <v>0</v>
      </c>
      <c r="AA83" s="1049">
        <f>AA71*'4. Input-Unit Price'!$J$57</f>
        <v>0</v>
      </c>
      <c r="AB83" s="1044">
        <f>AB71*'4. Input-Unit Price'!$K$57</f>
        <v>0</v>
      </c>
      <c r="AC83" s="1044">
        <f>AC71*'4. Input-Unit Price'!$H$57</f>
        <v>0</v>
      </c>
      <c r="AD83" s="1048">
        <f t="shared" si="118"/>
        <v>0</v>
      </c>
      <c r="AE83" s="1044">
        <f>AE71*'4. Input-Unit Price'!$J$63</f>
        <v>0</v>
      </c>
      <c r="AF83" s="1044">
        <f>'4. Input-Unit Price'!$K$63</f>
        <v>0</v>
      </c>
      <c r="AG83" s="1044">
        <f>AG71*'4. Input-Unit Price'!$H$63</f>
        <v>0</v>
      </c>
      <c r="AH83" s="1048">
        <f t="shared" si="119"/>
        <v>0</v>
      </c>
      <c r="AI83" s="1044">
        <f>AI71*'4. Input-Unit Price'!$J$69</f>
        <v>0</v>
      </c>
      <c r="AJ83" s="1046">
        <f>AJ71*'4. Input-Unit Price'!$K$69</f>
        <v>0</v>
      </c>
      <c r="AK83" s="1044">
        <f>AK71*'4. Input-Unit Price'!$H$69</f>
        <v>0</v>
      </c>
      <c r="AL83" s="1050">
        <f t="shared" si="120"/>
        <v>0</v>
      </c>
    </row>
    <row r="84" spans="1:38" x14ac:dyDescent="0.2">
      <c r="A84" s="1247"/>
      <c r="B84" s="1005">
        <f t="shared" si="111"/>
        <v>4</v>
      </c>
      <c r="C84" s="1051">
        <f>SUM(C72*'4. Input-Unit Price'!$J$23)</f>
        <v>0</v>
      </c>
      <c r="D84" s="1052">
        <f>SUM(D72*'4. Input-Unit Price'!$K$23)</f>
        <v>0</v>
      </c>
      <c r="E84" s="1052">
        <f>SUM(E72*'4. Input-Unit Price'!$L$23)</f>
        <v>0</v>
      </c>
      <c r="F84" s="1053">
        <f t="shared" si="112"/>
        <v>0</v>
      </c>
      <c r="G84" s="1054">
        <f>SUM(G72*'4. Input-Unit Price'!$J$29)</f>
        <v>0</v>
      </c>
      <c r="H84" s="1055">
        <f>SUM(H72*'4. Input-Unit Price'!$K$29)</f>
        <v>0</v>
      </c>
      <c r="I84" s="1055">
        <f>SUM(I72*'4. Input-Unit Price'!$H$29)</f>
        <v>0</v>
      </c>
      <c r="J84" s="1056">
        <f t="shared" si="113"/>
        <v>0</v>
      </c>
      <c r="K84" s="1054">
        <f>SUM(K72*'4. Input-Unit Price'!$J$36)</f>
        <v>0</v>
      </c>
      <c r="L84" s="1057">
        <f>SUM(L72*'4. Input-Unit Price'!$K$36)</f>
        <v>0</v>
      </c>
      <c r="M84" s="1055">
        <f>SUM(M72*'4. Input-Unit Price'!$H$36)</f>
        <v>0</v>
      </c>
      <c r="N84" s="1058">
        <f t="shared" si="114"/>
        <v>0</v>
      </c>
      <c r="O84" s="1054">
        <f>O72*'4. Input-Unit Price'!$J$40</f>
        <v>0</v>
      </c>
      <c r="P84" s="1055">
        <f>SUM(P72*'4. Input-Unit Price'!$K$40)</f>
        <v>0</v>
      </c>
      <c r="Q84" s="1055">
        <f>Q72*'4. Input-Unit Price'!$H$40</f>
        <v>0</v>
      </c>
      <c r="R84" s="1058">
        <f t="shared" si="115"/>
        <v>0</v>
      </c>
      <c r="S84" s="1055">
        <f>SUM(S72*'4. Input-Unit Price'!$J$46)</f>
        <v>0</v>
      </c>
      <c r="T84" s="1057">
        <f>SUM(T72*'4. Input-Unit Price'!$K$46)</f>
        <v>0</v>
      </c>
      <c r="U84" s="1055">
        <f>SUM(U72*'4. Input-Unit Price'!$H$46)</f>
        <v>0</v>
      </c>
      <c r="V84" s="1058">
        <f t="shared" si="116"/>
        <v>0</v>
      </c>
      <c r="W84" s="1055">
        <f>SUM(W72*'4. Input-Unit Price'!$J$51)</f>
        <v>0</v>
      </c>
      <c r="X84" s="1057">
        <f>X72*'4. Input-Unit Price'!$K$51</f>
        <v>0</v>
      </c>
      <c r="Y84" s="1055">
        <f>Y72*'4. Input-Unit Price'!$H$51</f>
        <v>0</v>
      </c>
      <c r="Z84" s="1059">
        <f t="shared" si="117"/>
        <v>0</v>
      </c>
      <c r="AA84" s="1054">
        <f>AA72*'4. Input-Unit Price'!$J$57</f>
        <v>0</v>
      </c>
      <c r="AB84" s="1055">
        <f>AB72*'4. Input-Unit Price'!$K$57</f>
        <v>0</v>
      </c>
      <c r="AC84" s="1055">
        <f>AC72*'4. Input-Unit Price'!$H$57</f>
        <v>0</v>
      </c>
      <c r="AD84" s="1059">
        <f t="shared" si="118"/>
        <v>0</v>
      </c>
      <c r="AE84" s="1054">
        <f>AE72*'4. Input-Unit Price'!$J$63</f>
        <v>0</v>
      </c>
      <c r="AF84" s="1055">
        <f>'4. Input-Unit Price'!$K$63</f>
        <v>0</v>
      </c>
      <c r="AG84" s="1055">
        <f>AG72*'4. Input-Unit Price'!$H$63</f>
        <v>0</v>
      </c>
      <c r="AH84" s="1059">
        <f t="shared" si="119"/>
        <v>0</v>
      </c>
      <c r="AI84" s="1055">
        <f>AI72*'4. Input-Unit Price'!$J$69</f>
        <v>0</v>
      </c>
      <c r="AJ84" s="1057">
        <f>AJ72*'4. Input-Unit Price'!$K$69</f>
        <v>0</v>
      </c>
      <c r="AK84" s="1055">
        <f>AK72*'4. Input-Unit Price'!$H$69</f>
        <v>0</v>
      </c>
      <c r="AL84" s="1060">
        <f t="shared" si="120"/>
        <v>0</v>
      </c>
    </row>
    <row r="85" spans="1:38" x14ac:dyDescent="0.2">
      <c r="A85" s="1247"/>
      <c r="B85" s="1005"/>
      <c r="C85" s="994">
        <f t="shared" ref="C85:V85" si="121">SUM(C80:C84)</f>
        <v>0</v>
      </c>
      <c r="D85" s="994">
        <f t="shared" si="121"/>
        <v>0</v>
      </c>
      <c r="E85" s="994">
        <f t="shared" si="121"/>
        <v>0</v>
      </c>
      <c r="F85" s="994">
        <f t="shared" si="121"/>
        <v>0</v>
      </c>
      <c r="G85" s="994">
        <f t="shared" si="121"/>
        <v>0</v>
      </c>
      <c r="H85" s="994">
        <f t="shared" si="121"/>
        <v>0</v>
      </c>
      <c r="I85" s="994">
        <f t="shared" si="121"/>
        <v>0</v>
      </c>
      <c r="J85" s="994">
        <f t="shared" si="121"/>
        <v>0</v>
      </c>
      <c r="K85" s="994">
        <f t="shared" si="121"/>
        <v>0</v>
      </c>
      <c r="L85" s="994">
        <f t="shared" si="121"/>
        <v>0</v>
      </c>
      <c r="M85" s="994">
        <f t="shared" si="121"/>
        <v>0</v>
      </c>
      <c r="N85" s="994">
        <f t="shared" si="121"/>
        <v>0</v>
      </c>
      <c r="O85" s="994">
        <f t="shared" si="121"/>
        <v>0</v>
      </c>
      <c r="P85" s="994">
        <f t="shared" si="121"/>
        <v>0</v>
      </c>
      <c r="Q85" s="994">
        <f t="shared" si="121"/>
        <v>0</v>
      </c>
      <c r="R85" s="994">
        <f t="shared" si="121"/>
        <v>0</v>
      </c>
      <c r="S85" s="994">
        <f t="shared" si="121"/>
        <v>0</v>
      </c>
      <c r="T85" s="994">
        <f t="shared" si="121"/>
        <v>0</v>
      </c>
      <c r="U85" s="994">
        <f t="shared" si="121"/>
        <v>0</v>
      </c>
      <c r="V85" s="994">
        <f t="shared" si="121"/>
        <v>0</v>
      </c>
      <c r="W85" s="994">
        <f t="shared" ref="W85:AL85" si="122">SUM(W80:W84)</f>
        <v>0</v>
      </c>
      <c r="X85" s="994">
        <f t="shared" si="122"/>
        <v>0</v>
      </c>
      <c r="Y85" s="994">
        <f t="shared" si="122"/>
        <v>0</v>
      </c>
      <c r="Z85" s="994">
        <f t="shared" si="122"/>
        <v>0</v>
      </c>
      <c r="AA85" s="994">
        <f>SUM(AA80:AA84)</f>
        <v>0</v>
      </c>
      <c r="AB85" s="994">
        <f>SUM(AB80:AB84)</f>
        <v>0</v>
      </c>
      <c r="AC85" s="994">
        <f>SUM(AC80:AC84)</f>
        <v>0</v>
      </c>
      <c r="AD85" s="994">
        <f t="shared" si="122"/>
        <v>0</v>
      </c>
      <c r="AE85" s="994">
        <f>SUM(AE80:AE84)</f>
        <v>0</v>
      </c>
      <c r="AF85" s="994">
        <f>SUM(AF80:AF84)</f>
        <v>0</v>
      </c>
      <c r="AG85" s="994">
        <f>SUM(AG80:AG84)</f>
        <v>0</v>
      </c>
      <c r="AH85" s="994">
        <f t="shared" si="122"/>
        <v>0</v>
      </c>
      <c r="AI85" s="994">
        <f t="shared" si="122"/>
        <v>0</v>
      </c>
      <c r="AJ85" s="994">
        <f t="shared" si="122"/>
        <v>0</v>
      </c>
      <c r="AK85" s="994">
        <f t="shared" si="122"/>
        <v>0</v>
      </c>
      <c r="AL85" s="994">
        <f t="shared" si="122"/>
        <v>0</v>
      </c>
    </row>
    <row r="86" spans="1:38" x14ac:dyDescent="0.2">
      <c r="A86" s="1247"/>
      <c r="B86" s="720"/>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991"/>
      <c r="AC86" s="991"/>
      <c r="AD86" s="664"/>
      <c r="AE86" s="664"/>
      <c r="AF86" s="664"/>
      <c r="AG86" s="664"/>
      <c r="AH86" s="664"/>
      <c r="AI86" s="664"/>
      <c r="AJ86" s="664"/>
      <c r="AK86" s="664"/>
      <c r="AL86" s="664"/>
    </row>
    <row r="87" spans="1:38" ht="15.75" x14ac:dyDescent="0.25">
      <c r="A87" s="1247"/>
      <c r="B87" s="1000" t="s">
        <v>40</v>
      </c>
      <c r="C87" s="1004"/>
      <c r="D87" s="1004"/>
      <c r="E87" s="1004"/>
      <c r="F87" s="1004"/>
      <c r="G87" s="1061"/>
      <c r="H87" s="1061"/>
      <c r="I87" s="1062" t="s">
        <v>41</v>
      </c>
      <c r="J87" s="1004"/>
      <c r="K87" s="1004"/>
      <c r="L87" s="1004"/>
      <c r="M87" s="1004"/>
      <c r="N87" s="1004"/>
      <c r="O87" s="1004"/>
      <c r="P87" s="1004"/>
      <c r="Q87" s="1063"/>
      <c r="R87" s="1063"/>
      <c r="S87" s="664"/>
      <c r="T87" s="664"/>
      <c r="U87" s="664"/>
      <c r="V87" s="664"/>
      <c r="W87" s="664"/>
      <c r="X87" s="664"/>
      <c r="Y87" s="664"/>
      <c r="Z87" s="664"/>
      <c r="AA87" s="664"/>
      <c r="AB87" s="991"/>
      <c r="AC87" s="991"/>
      <c r="AD87" s="664"/>
      <c r="AE87" s="664"/>
      <c r="AF87" s="664"/>
      <c r="AG87" s="664"/>
      <c r="AH87" s="664"/>
      <c r="AI87" s="664"/>
      <c r="AJ87" s="664"/>
      <c r="AK87" s="664"/>
      <c r="AL87" s="664"/>
    </row>
    <row r="88" spans="1:38" ht="25.5" x14ac:dyDescent="0.2">
      <c r="A88" s="1247"/>
      <c r="B88" s="720"/>
      <c r="C88" s="928" t="s">
        <v>27</v>
      </c>
      <c r="D88" s="929" t="s">
        <v>59</v>
      </c>
      <c r="E88" s="902" t="s">
        <v>171</v>
      </c>
      <c r="F88" s="930" t="s">
        <v>24</v>
      </c>
      <c r="G88" s="664"/>
      <c r="H88" s="664"/>
      <c r="I88" s="929" t="str">
        <f>D8</f>
        <v>Pills</v>
      </c>
      <c r="J88" s="929" t="str">
        <f t="shared" ref="J88:Q88" si="123">E8</f>
        <v>Injectables</v>
      </c>
      <c r="K88" s="929" t="str">
        <f t="shared" si="123"/>
        <v>Condoms (male)</v>
      </c>
      <c r="L88" s="929" t="str">
        <f t="shared" si="123"/>
        <v>Condoms (female)</v>
      </c>
      <c r="M88" s="929" t="str">
        <f t="shared" si="123"/>
        <v>Implants</v>
      </c>
      <c r="N88" s="929" t="str">
        <f t="shared" si="123"/>
        <v>IUD</v>
      </c>
      <c r="O88" s="929" t="str">
        <f t="shared" si="123"/>
        <v>Emergency Contraceptives</v>
      </c>
      <c r="P88" s="929">
        <f t="shared" si="123"/>
        <v>0</v>
      </c>
      <c r="Q88" s="929">
        <f t="shared" si="123"/>
        <v>0</v>
      </c>
      <c r="R88" s="928" t="s">
        <v>24</v>
      </c>
      <c r="S88" s="664"/>
      <c r="T88" s="664"/>
      <c r="U88" s="664"/>
      <c r="V88" s="664"/>
      <c r="W88" s="664"/>
      <c r="X88" s="664"/>
      <c r="Y88" s="664"/>
      <c r="Z88" s="664"/>
      <c r="AA88" s="664"/>
      <c r="AB88" s="664"/>
      <c r="AC88" s="664"/>
      <c r="AD88" s="664"/>
      <c r="AE88" s="664"/>
      <c r="AF88" s="991"/>
      <c r="AG88" s="991"/>
      <c r="AH88" s="664"/>
      <c r="AI88" s="664"/>
      <c r="AJ88" s="664"/>
      <c r="AK88" s="664"/>
      <c r="AL88" s="664"/>
    </row>
    <row r="89" spans="1:38" x14ac:dyDescent="0.2">
      <c r="A89" s="1247"/>
      <c r="B89" s="720">
        <f>C10</f>
        <v>0</v>
      </c>
      <c r="C89" s="970">
        <f>SUM(C80,G80,K80,O80,S80, W80, AA80,AE80,AI80)</f>
        <v>0</v>
      </c>
      <c r="D89" s="970">
        <f>SUM(D80,H80,L80,P80,T80,X80, AB80,AF80,AJ80)</f>
        <v>0</v>
      </c>
      <c r="E89" s="970">
        <f>SUM(E80,I80,M80,Q80,U80,Y80,AC80,AG80,AK80)</f>
        <v>0</v>
      </c>
      <c r="F89" s="992">
        <f>SUM(C89:E89)</f>
        <v>0</v>
      </c>
      <c r="G89" s="993"/>
      <c r="H89" s="664">
        <f>C10</f>
        <v>0</v>
      </c>
      <c r="I89" s="970">
        <f>F80</f>
        <v>0</v>
      </c>
      <c r="J89" s="970">
        <f>J80</f>
        <v>0</v>
      </c>
      <c r="K89" s="970">
        <f>N80</f>
        <v>0</v>
      </c>
      <c r="L89" s="970">
        <f>R80</f>
        <v>0</v>
      </c>
      <c r="M89" s="970">
        <f>V80</f>
        <v>0</v>
      </c>
      <c r="N89" s="970">
        <f>Z80</f>
        <v>0</v>
      </c>
      <c r="O89" s="970">
        <f>AD80</f>
        <v>0</v>
      </c>
      <c r="P89" s="970">
        <f>AL80</f>
        <v>0</v>
      </c>
      <c r="Q89" s="970">
        <f>AL80</f>
        <v>0</v>
      </c>
      <c r="R89" s="992">
        <f>SUM(I89:Q89)</f>
        <v>0</v>
      </c>
      <c r="S89" s="664"/>
      <c r="T89" s="664"/>
      <c r="U89" s="664"/>
      <c r="V89" s="664"/>
      <c r="W89" s="664"/>
      <c r="X89" s="664"/>
      <c r="Y89" s="664"/>
      <c r="Z89" s="664"/>
      <c r="AA89" s="664"/>
      <c r="AB89" s="664"/>
      <c r="AC89" s="664"/>
      <c r="AD89" s="664"/>
      <c r="AE89" s="664"/>
      <c r="AF89" s="991"/>
      <c r="AG89" s="991"/>
      <c r="AH89" s="664"/>
      <c r="AI89" s="664"/>
      <c r="AJ89" s="664"/>
      <c r="AK89" s="664"/>
      <c r="AL89" s="664"/>
    </row>
    <row r="90" spans="1:38" x14ac:dyDescent="0.2">
      <c r="A90" s="1247"/>
      <c r="B90" s="720">
        <f>C11</f>
        <v>1</v>
      </c>
      <c r="C90" s="970">
        <f>SUM(C81,G81,K81,O81,S81, W81, AA81,AE81,AI81)</f>
        <v>0</v>
      </c>
      <c r="D90" s="970">
        <f>SUM(D81,H81,L81,P81,T81,X81, AB81,AF81,AJ81)</f>
        <v>0</v>
      </c>
      <c r="E90" s="970">
        <f>SUM(E81,I81,M81,Q81,U81,Y81,AC81,AG81,AK81)</f>
        <v>0</v>
      </c>
      <c r="F90" s="992">
        <f>SUM(C90:E90)</f>
        <v>0</v>
      </c>
      <c r="G90" s="993"/>
      <c r="H90" s="664">
        <f>C11</f>
        <v>1</v>
      </c>
      <c r="I90" s="970">
        <f>F81</f>
        <v>0</v>
      </c>
      <c r="J90" s="970">
        <f>J81</f>
        <v>0</v>
      </c>
      <c r="K90" s="970">
        <f>N81</f>
        <v>0</v>
      </c>
      <c r="L90" s="970">
        <f>R81</f>
        <v>0</v>
      </c>
      <c r="M90" s="970">
        <f>V81</f>
        <v>0</v>
      </c>
      <c r="N90" s="970">
        <f>Z81</f>
        <v>0</v>
      </c>
      <c r="O90" s="970">
        <f>AD81</f>
        <v>0</v>
      </c>
      <c r="P90" s="970">
        <f>AL81</f>
        <v>0</v>
      </c>
      <c r="Q90" s="970">
        <f>AL81</f>
        <v>0</v>
      </c>
      <c r="R90" s="992">
        <f>SUM(I90:Q90)</f>
        <v>0</v>
      </c>
      <c r="S90" s="664"/>
      <c r="T90" s="664"/>
      <c r="U90" s="664"/>
      <c r="V90" s="664"/>
      <c r="W90" s="664"/>
      <c r="X90" s="664"/>
      <c r="Y90" s="664"/>
      <c r="Z90" s="664"/>
      <c r="AA90" s="664"/>
      <c r="AB90" s="664"/>
      <c r="AC90" s="664"/>
      <c r="AD90" s="664"/>
      <c r="AE90" s="664"/>
      <c r="AF90" s="664"/>
      <c r="AG90" s="664"/>
      <c r="AH90" s="664"/>
      <c r="AI90" s="664"/>
      <c r="AJ90" s="664"/>
      <c r="AK90" s="664"/>
      <c r="AL90" s="664"/>
    </row>
    <row r="91" spans="1:38" x14ac:dyDescent="0.2">
      <c r="A91" s="1247"/>
      <c r="B91" s="720">
        <f>C12</f>
        <v>2</v>
      </c>
      <c r="C91" s="970">
        <f>SUM(C82,G82,K82,O82,S82, W82, AA82,AE82,AI82)</f>
        <v>0</v>
      </c>
      <c r="D91" s="970">
        <f>SUM(D82,H82,L82,P82,T82,X82, AB82,AF82,AJ82)</f>
        <v>0</v>
      </c>
      <c r="E91" s="970">
        <f>SUM(E82,I82,M82,Q82,U82,Y82,AC82,AG82,AK82)</f>
        <v>0</v>
      </c>
      <c r="F91" s="992">
        <f>SUM(C91:E91)</f>
        <v>0</v>
      </c>
      <c r="G91" s="993"/>
      <c r="H91" s="664">
        <f>C12</f>
        <v>2</v>
      </c>
      <c r="I91" s="970">
        <f>F82</f>
        <v>0</v>
      </c>
      <c r="J91" s="970">
        <f>J82</f>
        <v>0</v>
      </c>
      <c r="K91" s="970">
        <f>N82</f>
        <v>0</v>
      </c>
      <c r="L91" s="970">
        <f>R82</f>
        <v>0</v>
      </c>
      <c r="M91" s="970">
        <f>V82</f>
        <v>0</v>
      </c>
      <c r="N91" s="970">
        <f>Z82</f>
        <v>0</v>
      </c>
      <c r="O91" s="970">
        <f>AD82</f>
        <v>0</v>
      </c>
      <c r="P91" s="970">
        <f>AL82</f>
        <v>0</v>
      </c>
      <c r="Q91" s="970">
        <f>AL82</f>
        <v>0</v>
      </c>
      <c r="R91" s="992">
        <f>SUM(I91:Q91)</f>
        <v>0</v>
      </c>
      <c r="S91" s="664"/>
      <c r="T91" s="664"/>
      <c r="U91" s="664"/>
      <c r="V91" s="664"/>
      <c r="W91" s="664"/>
      <c r="X91" s="664"/>
      <c r="Y91" s="664"/>
      <c r="Z91" s="664"/>
      <c r="AA91" s="664"/>
      <c r="AB91" s="664"/>
      <c r="AC91" s="664"/>
      <c r="AD91" s="664"/>
      <c r="AE91" s="664"/>
      <c r="AF91" s="991"/>
      <c r="AG91" s="991"/>
      <c r="AH91" s="664"/>
      <c r="AI91" s="664"/>
      <c r="AJ91" s="664"/>
      <c r="AK91" s="664"/>
      <c r="AL91" s="664"/>
    </row>
    <row r="92" spans="1:38" x14ac:dyDescent="0.2">
      <c r="A92" s="1247"/>
      <c r="B92" s="720">
        <f>C13</f>
        <v>3</v>
      </c>
      <c r="C92" s="970">
        <f>SUM(C83,G83,K83,O83,S83, W83, AA83,AE83,AI83)</f>
        <v>0</v>
      </c>
      <c r="D92" s="970">
        <f>SUM(D83,H83,L83,P83,T83,X83, AB83,AF83,AJ83)</f>
        <v>0</v>
      </c>
      <c r="E92" s="970">
        <f>SUM(E83,I83,M83,Q83,U83,Y83,AC83,AG83,AK83)</f>
        <v>0</v>
      </c>
      <c r="F92" s="992">
        <f>SUM(C92:E92)</f>
        <v>0</v>
      </c>
      <c r="G92" s="993"/>
      <c r="H92" s="664">
        <f>C13</f>
        <v>3</v>
      </c>
      <c r="I92" s="970">
        <f>F83</f>
        <v>0</v>
      </c>
      <c r="J92" s="970">
        <f>J83</f>
        <v>0</v>
      </c>
      <c r="K92" s="970">
        <f>N83</f>
        <v>0</v>
      </c>
      <c r="L92" s="970">
        <f>R83</f>
        <v>0</v>
      </c>
      <c r="M92" s="970">
        <f>V83</f>
        <v>0</v>
      </c>
      <c r="N92" s="970">
        <f>Z83</f>
        <v>0</v>
      </c>
      <c r="O92" s="970">
        <f>AD83</f>
        <v>0</v>
      </c>
      <c r="P92" s="970">
        <f>AL83</f>
        <v>0</v>
      </c>
      <c r="Q92" s="970">
        <f>AL83</f>
        <v>0</v>
      </c>
      <c r="R92" s="992">
        <f>SUM(I92:Q92)</f>
        <v>0</v>
      </c>
      <c r="S92" s="664"/>
      <c r="T92" s="664"/>
      <c r="U92" s="664"/>
      <c r="V92" s="664"/>
      <c r="W92" s="664"/>
      <c r="X92" s="664"/>
      <c r="Y92" s="664"/>
      <c r="Z92" s="664"/>
      <c r="AA92" s="664"/>
      <c r="AB92" s="664"/>
      <c r="AC92" s="664"/>
      <c r="AD92" s="664"/>
      <c r="AE92" s="664"/>
      <c r="AF92" s="991"/>
      <c r="AG92" s="991"/>
      <c r="AH92" s="664"/>
      <c r="AI92" s="664"/>
      <c r="AJ92" s="664"/>
      <c r="AK92" s="664"/>
      <c r="AL92" s="664"/>
    </row>
    <row r="93" spans="1:38" x14ac:dyDescent="0.2">
      <c r="A93" s="1247"/>
      <c r="B93" s="720">
        <f>C14</f>
        <v>4</v>
      </c>
      <c r="C93" s="982">
        <f>SUM(C84,G84,K84,O84,S84, W84, AA84,AE84,AI84)</f>
        <v>0</v>
      </c>
      <c r="D93" s="982">
        <f>SUM(D84,H84,L84,P84,T84,X84, AB84,AF84,AJ84)</f>
        <v>0</v>
      </c>
      <c r="E93" s="982">
        <f>SUM(E84,I84,M84,Q84,U84,Y84,AC84,AG84,AK84)</f>
        <v>0</v>
      </c>
      <c r="F93" s="997">
        <f>SUM(C93:E93)</f>
        <v>0</v>
      </c>
      <c r="G93" s="993"/>
      <c r="H93" s="664">
        <f>C14</f>
        <v>4</v>
      </c>
      <c r="I93" s="982">
        <f>F84</f>
        <v>0</v>
      </c>
      <c r="J93" s="982">
        <f>J84</f>
        <v>0</v>
      </c>
      <c r="K93" s="982">
        <f>N84</f>
        <v>0</v>
      </c>
      <c r="L93" s="982">
        <f>R84</f>
        <v>0</v>
      </c>
      <c r="M93" s="982">
        <f>V84</f>
        <v>0</v>
      </c>
      <c r="N93" s="982">
        <f>Z84</f>
        <v>0</v>
      </c>
      <c r="O93" s="982">
        <f>AD84</f>
        <v>0</v>
      </c>
      <c r="P93" s="982">
        <f>AL84</f>
        <v>0</v>
      </c>
      <c r="Q93" s="982">
        <f>AL84</f>
        <v>0</v>
      </c>
      <c r="R93" s="997">
        <f>SUM(I93:Q93)</f>
        <v>0</v>
      </c>
      <c r="S93" s="664"/>
      <c r="T93" s="664"/>
      <c r="U93" s="664"/>
      <c r="V93" s="664"/>
      <c r="W93" s="664"/>
      <c r="X93" s="664"/>
      <c r="Y93" s="664"/>
      <c r="Z93" s="664"/>
      <c r="AA93" s="664"/>
      <c r="AB93" s="664"/>
      <c r="AC93" s="664"/>
      <c r="AD93" s="664"/>
      <c r="AE93" s="664"/>
      <c r="AF93" s="991"/>
      <c r="AG93" s="991"/>
      <c r="AH93" s="664"/>
      <c r="AI93" s="664"/>
      <c r="AJ93" s="664"/>
      <c r="AK93" s="664"/>
      <c r="AL93" s="664"/>
    </row>
    <row r="94" spans="1:38" x14ac:dyDescent="0.2">
      <c r="A94" s="1247"/>
      <c r="B94" s="720"/>
      <c r="C94" s="995">
        <f>SUM(C89:C93)</f>
        <v>0</v>
      </c>
      <c r="D94" s="992">
        <f>SUM(D89:D93)</f>
        <v>0</v>
      </c>
      <c r="E94" s="992">
        <f>SUM(E89:E93)</f>
        <v>0</v>
      </c>
      <c r="F94" s="992">
        <f>SUM(F89:F93)</f>
        <v>0</v>
      </c>
      <c r="G94" s="970">
        <f>SUM(F89:F93)</f>
        <v>0</v>
      </c>
      <c r="H94" s="664"/>
      <c r="I94" s="992">
        <f>SUM(I89:I93)</f>
        <v>0</v>
      </c>
      <c r="J94" s="992">
        <f t="shared" ref="J94:Q94" si="124">SUM(J89:J93)</f>
        <v>0</v>
      </c>
      <c r="K94" s="992">
        <f t="shared" si="124"/>
        <v>0</v>
      </c>
      <c r="L94" s="992">
        <f t="shared" si="124"/>
        <v>0</v>
      </c>
      <c r="M94" s="992">
        <f t="shared" si="124"/>
        <v>0</v>
      </c>
      <c r="N94" s="992">
        <f t="shared" si="124"/>
        <v>0</v>
      </c>
      <c r="O94" s="992">
        <f>SUM(O89:O93)</f>
        <v>0</v>
      </c>
      <c r="P94" s="992">
        <f>SUM(P89:P93)</f>
        <v>0</v>
      </c>
      <c r="Q94" s="992">
        <f t="shared" si="124"/>
        <v>0</v>
      </c>
      <c r="R94" s="992">
        <f>SUM(R89:R93)</f>
        <v>0</v>
      </c>
      <c r="S94" s="664"/>
      <c r="T94" s="664"/>
      <c r="U94" s="664"/>
      <c r="V94" s="664"/>
      <c r="W94" s="664"/>
      <c r="X94" s="664"/>
      <c r="Y94" s="664"/>
      <c r="Z94" s="664"/>
      <c r="AA94" s="664"/>
      <c r="AB94" s="664"/>
      <c r="AC94" s="664"/>
      <c r="AD94" s="664"/>
      <c r="AE94" s="664"/>
      <c r="AF94" s="991"/>
      <c r="AG94" s="991"/>
      <c r="AH94" s="664"/>
      <c r="AI94" s="664"/>
      <c r="AJ94" s="664"/>
      <c r="AK94" s="664"/>
      <c r="AL94" s="664"/>
    </row>
    <row r="95" spans="1:38" x14ac:dyDescent="0.2">
      <c r="A95" s="1247"/>
      <c r="B95" s="720"/>
      <c r="C95" s="720"/>
      <c r="D95" s="720"/>
      <c r="E95" s="720"/>
      <c r="F95" s="720"/>
      <c r="G95" s="720"/>
      <c r="H95" s="720"/>
      <c r="I95" s="896" t="e">
        <f t="shared" ref="I95:Q95" si="125">I94/$R$94</f>
        <v>#DIV/0!</v>
      </c>
      <c r="J95" s="1064" t="e">
        <f t="shared" si="125"/>
        <v>#DIV/0!</v>
      </c>
      <c r="K95" s="1064" t="e">
        <f t="shared" si="125"/>
        <v>#DIV/0!</v>
      </c>
      <c r="L95" s="1064" t="e">
        <f t="shared" si="125"/>
        <v>#DIV/0!</v>
      </c>
      <c r="M95" s="896" t="e">
        <f t="shared" si="125"/>
        <v>#DIV/0!</v>
      </c>
      <c r="N95" s="1064" t="e">
        <f t="shared" si="125"/>
        <v>#DIV/0!</v>
      </c>
      <c r="O95" s="1064" t="e">
        <f t="shared" si="125"/>
        <v>#DIV/0!</v>
      </c>
      <c r="P95" s="1064" t="e">
        <f t="shared" si="125"/>
        <v>#DIV/0!</v>
      </c>
      <c r="Q95" s="896" t="e">
        <f t="shared" si="125"/>
        <v>#DIV/0!</v>
      </c>
      <c r="R95" s="897">
        <f>SUM(I94:Q94)</f>
        <v>0</v>
      </c>
      <c r="S95" s="897">
        <f>R95-R94</f>
        <v>0</v>
      </c>
      <c r="T95" s="720"/>
      <c r="U95" s="720"/>
      <c r="V95" s="720"/>
      <c r="W95" s="720"/>
      <c r="X95" s="720"/>
      <c r="Y95" s="664"/>
      <c r="Z95" s="664"/>
      <c r="AA95" s="664"/>
      <c r="AB95" s="664"/>
      <c r="AC95" s="664"/>
      <c r="AD95" s="664"/>
      <c r="AE95" s="664"/>
      <c r="AF95" s="664"/>
      <c r="AG95" s="664"/>
      <c r="AH95" s="664"/>
      <c r="AI95" s="664"/>
      <c r="AJ95" s="664"/>
      <c r="AK95" s="664"/>
      <c r="AL95" s="664"/>
    </row>
    <row r="96" spans="1:38" s="19" customFormat="1" x14ac:dyDescent="0.2">
      <c r="A96" s="1248"/>
      <c r="B96" s="1065"/>
      <c r="C96" s="1066"/>
      <c r="D96" s="1066"/>
      <c r="E96" s="1066"/>
      <c r="F96" s="1066"/>
      <c r="G96" s="1066"/>
      <c r="H96" s="720"/>
      <c r="I96" s="1065"/>
      <c r="J96" s="720"/>
      <c r="K96" s="720"/>
      <c r="L96" s="720"/>
      <c r="M96" s="720"/>
      <c r="N96" s="720"/>
      <c r="O96" s="720"/>
      <c r="P96" s="720"/>
      <c r="Q96" s="720"/>
      <c r="R96" s="982">
        <f>R95-G94</f>
        <v>0</v>
      </c>
      <c r="S96" s="720"/>
      <c r="T96" s="720"/>
      <c r="U96" s="720"/>
      <c r="V96" s="720"/>
      <c r="W96" s="720"/>
      <c r="X96" s="720"/>
      <c r="Y96" s="720"/>
      <c r="Z96" s="720"/>
      <c r="AA96" s="720"/>
      <c r="AB96" s="720"/>
      <c r="AC96" s="1067"/>
      <c r="AD96" s="1067"/>
      <c r="AE96" s="720"/>
      <c r="AF96" s="720"/>
      <c r="AG96" s="720"/>
      <c r="AH96" s="720"/>
      <c r="AI96" s="720"/>
      <c r="AJ96" s="720"/>
      <c r="AK96" s="720"/>
      <c r="AL96" s="720"/>
    </row>
    <row r="97" spans="1:31" s="19" customFormat="1" x14ac:dyDescent="0.2">
      <c r="A97" s="720"/>
      <c r="B97" s="720"/>
      <c r="C97" s="720"/>
      <c r="D97" s="720"/>
      <c r="E97" s="720"/>
      <c r="F97" s="720"/>
      <c r="G97" s="720"/>
      <c r="H97" s="720"/>
      <c r="I97" s="720"/>
      <c r="J97" s="720"/>
      <c r="K97" s="720"/>
    </row>
    <row r="98" spans="1:31" ht="15.75" x14ac:dyDescent="0.25">
      <c r="A98" s="875" t="s">
        <v>150</v>
      </c>
      <c r="B98" s="875"/>
      <c r="C98" s="875"/>
      <c r="D98" s="875"/>
      <c r="E98" s="875"/>
      <c r="F98" s="875"/>
      <c r="G98" s="875"/>
      <c r="H98" s="875"/>
      <c r="I98" s="875"/>
      <c r="J98" s="875"/>
      <c r="K98" s="875"/>
      <c r="L98" s="210"/>
      <c r="M98" s="210"/>
      <c r="N98" s="210"/>
      <c r="O98" s="210"/>
      <c r="P98" s="210"/>
      <c r="Q98" s="210"/>
      <c r="R98" s="210"/>
      <c r="S98" s="210"/>
      <c r="T98" s="210"/>
      <c r="U98" s="210"/>
      <c r="V98" s="210"/>
      <c r="W98" s="210"/>
      <c r="X98" s="210"/>
      <c r="Y98" s="210"/>
      <c r="Z98" s="210"/>
      <c r="AA98" s="210"/>
      <c r="AB98" s="210"/>
      <c r="AC98" s="210"/>
      <c r="AD98" s="210"/>
      <c r="AE98" s="210"/>
    </row>
    <row r="99" spans="1:31" x14ac:dyDescent="0.2">
      <c r="A99" s="1245" t="s">
        <v>152</v>
      </c>
      <c r="B99" s="719" t="s">
        <v>173</v>
      </c>
      <c r="C99" s="664"/>
      <c r="D99" s="664"/>
      <c r="E99" s="664"/>
      <c r="F99" s="664"/>
      <c r="G99" s="664"/>
      <c r="H99" s="664"/>
      <c r="I99" s="664"/>
      <c r="J99" s="664"/>
      <c r="K99" s="664"/>
    </row>
    <row r="100" spans="1:31" x14ac:dyDescent="0.2">
      <c r="A100" s="1245"/>
      <c r="B100" s="1068"/>
      <c r="C100" s="1255" t="s">
        <v>27</v>
      </c>
      <c r="D100" s="1255"/>
      <c r="E100" s="1255" t="s">
        <v>59</v>
      </c>
      <c r="F100" s="1255"/>
      <c r="G100" s="1255" t="s">
        <v>171</v>
      </c>
      <c r="H100" s="1255"/>
      <c r="I100" s="1238" t="s">
        <v>24</v>
      </c>
      <c r="J100" s="1239"/>
      <c r="K100" s="664"/>
    </row>
    <row r="101" spans="1:31" x14ac:dyDescent="0.2">
      <c r="A101" s="1245"/>
      <c r="B101" s="714"/>
      <c r="C101" s="1069" t="s">
        <v>64</v>
      </c>
      <c r="D101" s="1070" t="s">
        <v>65</v>
      </c>
      <c r="E101" s="1069" t="s">
        <v>64</v>
      </c>
      <c r="F101" s="1070" t="s">
        <v>65</v>
      </c>
      <c r="G101" s="1069" t="s">
        <v>64</v>
      </c>
      <c r="H101" s="1070" t="s">
        <v>65</v>
      </c>
      <c r="I101" s="1069" t="s">
        <v>64</v>
      </c>
      <c r="J101" s="1070" t="s">
        <v>65</v>
      </c>
      <c r="K101" s="664"/>
    </row>
    <row r="102" spans="1:31" x14ac:dyDescent="0.2">
      <c r="A102" s="1245"/>
      <c r="B102" s="714">
        <f>C10</f>
        <v>0</v>
      </c>
      <c r="C102" s="1071">
        <f>C89</f>
        <v>0</v>
      </c>
      <c r="D102" s="1072">
        <f>C56</f>
        <v>0</v>
      </c>
      <c r="E102" s="1071">
        <f>D89</f>
        <v>0</v>
      </c>
      <c r="F102" s="1072">
        <f>D56</f>
        <v>0</v>
      </c>
      <c r="G102" s="1071">
        <f>E89</f>
        <v>0</v>
      </c>
      <c r="H102" s="1072">
        <f>E56</f>
        <v>0</v>
      </c>
      <c r="I102" s="1071">
        <f t="shared" ref="I102:J106" si="126">SUM(C102,E102,G102)</f>
        <v>0</v>
      </c>
      <c r="J102" s="1072">
        <f t="shared" si="126"/>
        <v>0</v>
      </c>
      <c r="K102" s="664"/>
    </row>
    <row r="103" spans="1:31" x14ac:dyDescent="0.2">
      <c r="A103" s="1245"/>
      <c r="B103" s="714">
        <f>C11</f>
        <v>1</v>
      </c>
      <c r="C103" s="1071">
        <f>C90</f>
        <v>0</v>
      </c>
      <c r="D103" s="1072">
        <f>C57</f>
        <v>0</v>
      </c>
      <c r="E103" s="1071">
        <f>D90</f>
        <v>0</v>
      </c>
      <c r="F103" s="1072">
        <f>D57</f>
        <v>0</v>
      </c>
      <c r="G103" s="1071">
        <f>E90</f>
        <v>0</v>
      </c>
      <c r="H103" s="1072">
        <f>E57</f>
        <v>0</v>
      </c>
      <c r="I103" s="1071">
        <f t="shared" si="126"/>
        <v>0</v>
      </c>
      <c r="J103" s="1072">
        <f t="shared" si="126"/>
        <v>0</v>
      </c>
      <c r="K103" s="664"/>
    </row>
    <row r="104" spans="1:31" x14ac:dyDescent="0.2">
      <c r="A104" s="1245"/>
      <c r="B104" s="714">
        <f>C12</f>
        <v>2</v>
      </c>
      <c r="C104" s="1071">
        <f>C91</f>
        <v>0</v>
      </c>
      <c r="D104" s="1072">
        <f>C58</f>
        <v>0</v>
      </c>
      <c r="E104" s="1071">
        <f>D91</f>
        <v>0</v>
      </c>
      <c r="F104" s="1072">
        <f>D58</f>
        <v>0</v>
      </c>
      <c r="G104" s="1071">
        <f>E91</f>
        <v>0</v>
      </c>
      <c r="H104" s="1072">
        <f>E58</f>
        <v>0</v>
      </c>
      <c r="I104" s="1071">
        <f t="shared" si="126"/>
        <v>0</v>
      </c>
      <c r="J104" s="1072">
        <f t="shared" si="126"/>
        <v>0</v>
      </c>
      <c r="K104" s="664"/>
    </row>
    <row r="105" spans="1:31" x14ac:dyDescent="0.2">
      <c r="A105" s="1245"/>
      <c r="B105" s="714">
        <f>C13</f>
        <v>3</v>
      </c>
      <c r="C105" s="1071">
        <f>C92</f>
        <v>0</v>
      </c>
      <c r="D105" s="1072">
        <f>C59</f>
        <v>0</v>
      </c>
      <c r="E105" s="1071">
        <f>D92</f>
        <v>0</v>
      </c>
      <c r="F105" s="1072">
        <f>D59</f>
        <v>0</v>
      </c>
      <c r="G105" s="1071">
        <f>E92</f>
        <v>0</v>
      </c>
      <c r="H105" s="1072">
        <f>E59</f>
        <v>0</v>
      </c>
      <c r="I105" s="1071">
        <f t="shared" si="126"/>
        <v>0</v>
      </c>
      <c r="J105" s="1072">
        <f t="shared" si="126"/>
        <v>0</v>
      </c>
      <c r="K105" s="664"/>
    </row>
    <row r="106" spans="1:31" x14ac:dyDescent="0.2">
      <c r="A106" s="1245"/>
      <c r="B106" s="714">
        <f>C14</f>
        <v>4</v>
      </c>
      <c r="C106" s="1071">
        <f>C93</f>
        <v>0</v>
      </c>
      <c r="D106" s="1072">
        <f>C60</f>
        <v>0</v>
      </c>
      <c r="E106" s="1071">
        <f>D93</f>
        <v>0</v>
      </c>
      <c r="F106" s="1072">
        <f>D60</f>
        <v>0</v>
      </c>
      <c r="G106" s="1071">
        <f>E93</f>
        <v>0</v>
      </c>
      <c r="H106" s="1072">
        <f>E60</f>
        <v>0</v>
      </c>
      <c r="I106" s="1071">
        <f t="shared" si="126"/>
        <v>0</v>
      </c>
      <c r="J106" s="1072">
        <f t="shared" si="126"/>
        <v>0</v>
      </c>
      <c r="K106" s="664"/>
    </row>
    <row r="107" spans="1:31" x14ac:dyDescent="0.2">
      <c r="A107" s="1245"/>
      <c r="B107" s="1073" t="s">
        <v>24</v>
      </c>
      <c r="C107" s="1074">
        <f t="shared" ref="C107:J107" si="127">SUM(C102:C106)</f>
        <v>0</v>
      </c>
      <c r="D107" s="1075">
        <f t="shared" si="127"/>
        <v>0</v>
      </c>
      <c r="E107" s="1074">
        <f t="shared" si="127"/>
        <v>0</v>
      </c>
      <c r="F107" s="1075">
        <f t="shared" si="127"/>
        <v>0</v>
      </c>
      <c r="G107" s="1074">
        <f t="shared" si="127"/>
        <v>0</v>
      </c>
      <c r="H107" s="1075">
        <f t="shared" si="127"/>
        <v>0</v>
      </c>
      <c r="I107" s="1074">
        <f t="shared" si="127"/>
        <v>0</v>
      </c>
      <c r="J107" s="1075">
        <f t="shared" si="127"/>
        <v>0</v>
      </c>
      <c r="K107" s="664"/>
    </row>
    <row r="108" spans="1:31" ht="24.75" customHeight="1" x14ac:dyDescent="0.2">
      <c r="A108" s="1245"/>
      <c r="B108" s="1076" t="s">
        <v>55</v>
      </c>
      <c r="C108" s="1077" t="e">
        <f>C107/$I$107</f>
        <v>#DIV/0!</v>
      </c>
      <c r="D108" s="1077" t="e">
        <f>D107/$J$107</f>
        <v>#DIV/0!</v>
      </c>
      <c r="E108" s="1077" t="e">
        <f>E107/$I$107</f>
        <v>#DIV/0!</v>
      </c>
      <c r="F108" s="1077" t="e">
        <f>F107/$J$107</f>
        <v>#DIV/0!</v>
      </c>
      <c r="G108" s="1077" t="e">
        <f>G107/$I$107</f>
        <v>#DIV/0!</v>
      </c>
      <c r="H108" s="1077" t="e">
        <f>H107/$J$107</f>
        <v>#DIV/0!</v>
      </c>
      <c r="I108" s="1077" t="e">
        <f>SUM(C108,E108,G108)</f>
        <v>#DIV/0!</v>
      </c>
      <c r="J108" s="1077" t="e">
        <f>SUM(D108,F108,H108)</f>
        <v>#DIV/0!</v>
      </c>
      <c r="K108" s="664"/>
    </row>
    <row r="109" spans="1:31" x14ac:dyDescent="0.2">
      <c r="A109" s="1245"/>
      <c r="B109" s="664"/>
      <c r="C109" s="664"/>
      <c r="D109" s="664"/>
      <c r="E109" s="664"/>
      <c r="F109" s="664"/>
      <c r="G109" s="664"/>
      <c r="H109" s="664"/>
      <c r="I109" s="664"/>
      <c r="J109" s="664"/>
      <c r="K109" s="664"/>
    </row>
    <row r="110" spans="1:31" x14ac:dyDescent="0.2">
      <c r="A110" s="1245"/>
      <c r="B110" s="719" t="s">
        <v>82</v>
      </c>
      <c r="C110" s="664"/>
      <c r="D110" s="664"/>
      <c r="E110" s="664"/>
      <c r="F110" s="664"/>
      <c r="G110" s="664"/>
      <c r="H110" s="664"/>
      <c r="I110" s="664"/>
      <c r="J110" s="664"/>
      <c r="K110" s="664"/>
    </row>
    <row r="111" spans="1:31" x14ac:dyDescent="0.2">
      <c r="A111" s="1245"/>
      <c r="B111" s="850"/>
      <c r="C111" s="1238" t="s">
        <v>27</v>
      </c>
      <c r="D111" s="1239"/>
      <c r="E111" s="1240" t="s">
        <v>59</v>
      </c>
      <c r="F111" s="1241"/>
      <c r="G111" s="1238" t="s">
        <v>171</v>
      </c>
      <c r="H111" s="1239"/>
      <c r="I111" s="1238" t="s">
        <v>24</v>
      </c>
      <c r="J111" s="1239"/>
      <c r="K111" s="664"/>
    </row>
    <row r="112" spans="1:31" x14ac:dyDescent="0.2">
      <c r="A112" s="1245"/>
      <c r="B112" s="1078"/>
      <c r="C112" s="1069" t="s">
        <v>64</v>
      </c>
      <c r="D112" s="1070" t="s">
        <v>65</v>
      </c>
      <c r="E112" s="1069" t="s">
        <v>64</v>
      </c>
      <c r="F112" s="1070" t="s">
        <v>65</v>
      </c>
      <c r="G112" s="1069" t="s">
        <v>64</v>
      </c>
      <c r="H112" s="1070" t="s">
        <v>65</v>
      </c>
      <c r="I112" s="1069" t="s">
        <v>64</v>
      </c>
      <c r="J112" s="1070" t="s">
        <v>65</v>
      </c>
      <c r="K112" s="664"/>
    </row>
    <row r="113" spans="1:12" x14ac:dyDescent="0.2">
      <c r="A113" s="1245"/>
      <c r="B113" s="1079" t="str">
        <f>$D$8</f>
        <v>Pills</v>
      </c>
      <c r="C113" s="1080">
        <f>C85</f>
        <v>0</v>
      </c>
      <c r="D113" s="1081">
        <f>C52</f>
        <v>0</v>
      </c>
      <c r="E113" s="1080">
        <f>D85</f>
        <v>0</v>
      </c>
      <c r="F113" s="1081">
        <f>D52</f>
        <v>0</v>
      </c>
      <c r="G113" s="1080">
        <f>E85</f>
        <v>0</v>
      </c>
      <c r="H113" s="1081">
        <f>E52</f>
        <v>0</v>
      </c>
      <c r="I113" s="1082">
        <f t="shared" ref="I113:J121" si="128">SUM(C113,E113,G113)</f>
        <v>0</v>
      </c>
      <c r="J113" s="1083">
        <f t="shared" si="128"/>
        <v>0</v>
      </c>
      <c r="K113" s="664"/>
    </row>
    <row r="114" spans="1:12" ht="19.5" customHeight="1" x14ac:dyDescent="0.2">
      <c r="A114" s="1245"/>
      <c r="B114" s="1084" t="str">
        <f>$E$8</f>
        <v>Injectables</v>
      </c>
      <c r="C114" s="1082">
        <f>G85</f>
        <v>0</v>
      </c>
      <c r="D114" s="1083">
        <f>G52</f>
        <v>0</v>
      </c>
      <c r="E114" s="1082">
        <f>H85</f>
        <v>0</v>
      </c>
      <c r="F114" s="1083">
        <f>H52</f>
        <v>0</v>
      </c>
      <c r="G114" s="1082">
        <f>I85</f>
        <v>0</v>
      </c>
      <c r="H114" s="1083">
        <f>I52</f>
        <v>0</v>
      </c>
      <c r="I114" s="1082">
        <f t="shared" si="128"/>
        <v>0</v>
      </c>
      <c r="J114" s="1083">
        <f t="shared" si="128"/>
        <v>0</v>
      </c>
      <c r="K114" s="664"/>
    </row>
    <row r="115" spans="1:12" ht="25.5" x14ac:dyDescent="0.2">
      <c r="A115" s="1245"/>
      <c r="B115" s="1079" t="str">
        <f>$F$8</f>
        <v>Condoms (male)</v>
      </c>
      <c r="C115" s="1082">
        <f>K85</f>
        <v>0</v>
      </c>
      <c r="D115" s="1083">
        <f>K52</f>
        <v>0</v>
      </c>
      <c r="E115" s="1082">
        <f>L85</f>
        <v>0</v>
      </c>
      <c r="F115" s="1083">
        <f>L52</f>
        <v>0</v>
      </c>
      <c r="G115" s="1082">
        <f>M85</f>
        <v>0</v>
      </c>
      <c r="H115" s="1083">
        <f>M52</f>
        <v>0</v>
      </c>
      <c r="I115" s="1082">
        <f t="shared" si="128"/>
        <v>0</v>
      </c>
      <c r="J115" s="1083">
        <f t="shared" si="128"/>
        <v>0</v>
      </c>
      <c r="K115" s="664"/>
    </row>
    <row r="116" spans="1:12" ht="25.5" x14ac:dyDescent="0.2">
      <c r="A116" s="1245"/>
      <c r="B116" s="1079" t="str">
        <f>$G$8</f>
        <v>Condoms (female)</v>
      </c>
      <c r="C116" s="1082">
        <f>O85</f>
        <v>0</v>
      </c>
      <c r="D116" s="1083">
        <f>O52</f>
        <v>0</v>
      </c>
      <c r="E116" s="1082">
        <f>P85</f>
        <v>0</v>
      </c>
      <c r="F116" s="1083">
        <f>P52</f>
        <v>0</v>
      </c>
      <c r="G116" s="1082">
        <f>Q85</f>
        <v>0</v>
      </c>
      <c r="H116" s="1083">
        <f>Q52</f>
        <v>0</v>
      </c>
      <c r="I116" s="1082">
        <f t="shared" si="128"/>
        <v>0</v>
      </c>
      <c r="J116" s="1083">
        <f t="shared" si="128"/>
        <v>0</v>
      </c>
      <c r="K116" s="664"/>
    </row>
    <row r="117" spans="1:12" x14ac:dyDescent="0.2">
      <c r="A117" s="1245"/>
      <c r="B117" s="1085" t="str">
        <f>$H$8</f>
        <v>Implants</v>
      </c>
      <c r="C117" s="1082">
        <f>S85</f>
        <v>0</v>
      </c>
      <c r="D117" s="1086">
        <f>S52</f>
        <v>0</v>
      </c>
      <c r="E117" s="1082">
        <f>T85</f>
        <v>0</v>
      </c>
      <c r="F117" s="1086">
        <f>T52</f>
        <v>0</v>
      </c>
      <c r="G117" s="1082">
        <f>U85</f>
        <v>0</v>
      </c>
      <c r="H117" s="1086">
        <f>U52</f>
        <v>0</v>
      </c>
      <c r="I117" s="1082">
        <f t="shared" si="128"/>
        <v>0</v>
      </c>
      <c r="J117" s="1083">
        <f t="shared" si="128"/>
        <v>0</v>
      </c>
      <c r="K117" s="664"/>
    </row>
    <row r="118" spans="1:12" x14ac:dyDescent="0.2">
      <c r="A118" s="1245"/>
      <c r="B118" s="1085" t="str">
        <f>$I$8</f>
        <v>IUD</v>
      </c>
      <c r="C118" s="1080">
        <f>W85</f>
        <v>0</v>
      </c>
      <c r="D118" s="1081">
        <f>W52</f>
        <v>0</v>
      </c>
      <c r="E118" s="1080">
        <f>X85</f>
        <v>0</v>
      </c>
      <c r="F118" s="1081">
        <f>X52</f>
        <v>0</v>
      </c>
      <c r="G118" s="1080">
        <f>Y85</f>
        <v>0</v>
      </c>
      <c r="H118" s="1081">
        <f>Y52</f>
        <v>0</v>
      </c>
      <c r="I118" s="1082">
        <f t="shared" si="128"/>
        <v>0</v>
      </c>
      <c r="J118" s="1083">
        <f t="shared" si="128"/>
        <v>0</v>
      </c>
      <c r="K118" s="664"/>
    </row>
    <row r="119" spans="1:12" ht="25.5" x14ac:dyDescent="0.2">
      <c r="A119" s="1245"/>
      <c r="B119" s="1085" t="str">
        <f>$J$8</f>
        <v>Emergency Contraceptives</v>
      </c>
      <c r="C119" s="1080">
        <f>AA85</f>
        <v>0</v>
      </c>
      <c r="D119" s="1081">
        <f>AA52</f>
        <v>0</v>
      </c>
      <c r="E119" s="1080">
        <f>AB85</f>
        <v>0</v>
      </c>
      <c r="F119" s="1081">
        <f>AB52</f>
        <v>0</v>
      </c>
      <c r="G119" s="1080">
        <f>AC85</f>
        <v>0</v>
      </c>
      <c r="H119" s="1081">
        <f>AC52</f>
        <v>0</v>
      </c>
      <c r="I119" s="1082">
        <f>SUM(C119,E119,G119)</f>
        <v>0</v>
      </c>
      <c r="J119" s="1083">
        <f>SUM(D119,F119,H119)</f>
        <v>0</v>
      </c>
      <c r="K119" s="664"/>
    </row>
    <row r="120" spans="1:12" x14ac:dyDescent="0.2">
      <c r="A120" s="1245"/>
      <c r="B120" s="1085">
        <f>$K$8</f>
        <v>0</v>
      </c>
      <c r="C120" s="1080">
        <f>AE85</f>
        <v>0</v>
      </c>
      <c r="D120" s="1081">
        <f>AE52</f>
        <v>0</v>
      </c>
      <c r="E120" s="1080">
        <f>AF85</f>
        <v>0</v>
      </c>
      <c r="F120" s="1081">
        <f>AF52</f>
        <v>0</v>
      </c>
      <c r="G120" s="1080">
        <f>AG85</f>
        <v>0</v>
      </c>
      <c r="H120" s="1081">
        <f>AG52</f>
        <v>0</v>
      </c>
      <c r="I120" s="1082">
        <f>SUM(C120,E120,G120)</f>
        <v>0</v>
      </c>
      <c r="J120" s="1083">
        <f>SUM(D120,F120,H120)</f>
        <v>0</v>
      </c>
      <c r="K120" s="664"/>
      <c r="L120" s="36"/>
    </row>
    <row r="121" spans="1:12" x14ac:dyDescent="0.2">
      <c r="A121" s="1245"/>
      <c r="B121" s="1087">
        <f>$L$8</f>
        <v>0</v>
      </c>
      <c r="C121" s="1082">
        <f>AI85</f>
        <v>0</v>
      </c>
      <c r="D121" s="1086">
        <f>AI52</f>
        <v>0</v>
      </c>
      <c r="E121" s="1082">
        <f>AJ85</f>
        <v>0</v>
      </c>
      <c r="F121" s="1086">
        <f>AJ52</f>
        <v>0</v>
      </c>
      <c r="G121" s="1082">
        <f>AK85</f>
        <v>0</v>
      </c>
      <c r="H121" s="1086">
        <f>AK52</f>
        <v>0</v>
      </c>
      <c r="I121" s="1082">
        <f t="shared" si="128"/>
        <v>0</v>
      </c>
      <c r="J121" s="1083">
        <f t="shared" si="128"/>
        <v>0</v>
      </c>
      <c r="K121" s="664"/>
    </row>
    <row r="122" spans="1:12" x14ac:dyDescent="0.2">
      <c r="A122" s="1245"/>
      <c r="B122" s="1088" t="s">
        <v>24</v>
      </c>
      <c r="C122" s="1089">
        <f t="shared" ref="C122:J122" si="129">SUM(C113:C121)</f>
        <v>0</v>
      </c>
      <c r="D122" s="1089">
        <f t="shared" si="129"/>
        <v>0</v>
      </c>
      <c r="E122" s="1089">
        <f t="shared" si="129"/>
        <v>0</v>
      </c>
      <c r="F122" s="1089">
        <f t="shared" si="129"/>
        <v>0</v>
      </c>
      <c r="G122" s="869">
        <f t="shared" si="129"/>
        <v>0</v>
      </c>
      <c r="H122" s="1089">
        <f t="shared" si="129"/>
        <v>0</v>
      </c>
      <c r="I122" s="1089">
        <f t="shared" si="129"/>
        <v>0</v>
      </c>
      <c r="J122" s="1089">
        <f t="shared" si="129"/>
        <v>0</v>
      </c>
      <c r="K122" s="664"/>
    </row>
    <row r="123" spans="1:12" ht="26.25" customHeight="1" x14ac:dyDescent="0.2">
      <c r="A123" s="1245"/>
      <c r="B123" s="1090" t="s">
        <v>55</v>
      </c>
      <c r="C123" s="1091" t="e">
        <f>C122/$I$122</f>
        <v>#DIV/0!</v>
      </c>
      <c r="D123" s="723" t="e">
        <f>D122/$J$122</f>
        <v>#DIV/0!</v>
      </c>
      <c r="E123" s="723" t="e">
        <f>E122/$I$122</f>
        <v>#DIV/0!</v>
      </c>
      <c r="F123" s="723" t="e">
        <f>F122/$J$122</f>
        <v>#DIV/0!</v>
      </c>
      <c r="G123" s="723" t="e">
        <f>G122/$I$122</f>
        <v>#DIV/0!</v>
      </c>
      <c r="H123" s="723" t="e">
        <f>H122/$J$122</f>
        <v>#DIV/0!</v>
      </c>
      <c r="I123" s="1092" t="e">
        <f>SUM(C123,E123,G123)</f>
        <v>#DIV/0!</v>
      </c>
      <c r="J123" s="1092" t="e">
        <f>SUM(D123,F123,H123)</f>
        <v>#DIV/0!</v>
      </c>
      <c r="K123" s="664"/>
    </row>
    <row r="124" spans="1:12" x14ac:dyDescent="0.2">
      <c r="A124" s="1245"/>
      <c r="B124" s="664"/>
      <c r="C124" s="720"/>
      <c r="D124" s="664"/>
      <c r="E124" s="664"/>
      <c r="F124" s="664"/>
      <c r="G124" s="664"/>
      <c r="H124" s="664"/>
      <c r="I124" s="664"/>
      <c r="J124" s="664"/>
      <c r="K124" s="664"/>
    </row>
    <row r="125" spans="1:12" x14ac:dyDescent="0.2">
      <c r="A125" s="1245"/>
      <c r="B125" s="719" t="s">
        <v>99</v>
      </c>
      <c r="C125" s="664"/>
      <c r="D125" s="664"/>
      <c r="E125" s="664"/>
      <c r="F125" s="664"/>
      <c r="G125" s="664"/>
      <c r="H125" s="664"/>
      <c r="I125" s="664"/>
      <c r="J125" s="664"/>
      <c r="K125" s="664"/>
    </row>
    <row r="126" spans="1:12" x14ac:dyDescent="0.2">
      <c r="A126" s="1245"/>
      <c r="B126" s="719" t="s">
        <v>169</v>
      </c>
      <c r="C126" s="664"/>
      <c r="D126" s="664"/>
      <c r="E126" s="664"/>
      <c r="F126" s="664"/>
      <c r="G126" s="664"/>
      <c r="H126" s="719" t="s">
        <v>83</v>
      </c>
      <c r="I126" s="664"/>
      <c r="J126" s="664"/>
      <c r="K126" s="664"/>
    </row>
    <row r="127" spans="1:12" ht="25.5" x14ac:dyDescent="0.2">
      <c r="A127" s="1245"/>
      <c r="B127" s="1093"/>
      <c r="C127" s="1094" t="s">
        <v>27</v>
      </c>
      <c r="D127" s="1095" t="s">
        <v>59</v>
      </c>
      <c r="E127" s="1094" t="s">
        <v>171</v>
      </c>
      <c r="F127" s="1094" t="s">
        <v>24</v>
      </c>
      <c r="G127" s="664"/>
      <c r="H127" s="1093"/>
      <c r="I127" s="1094" t="s">
        <v>27</v>
      </c>
      <c r="J127" s="1095" t="s">
        <v>59</v>
      </c>
      <c r="K127" s="1094" t="s">
        <v>171</v>
      </c>
      <c r="L127" s="1094" t="s">
        <v>24</v>
      </c>
    </row>
    <row r="128" spans="1:12" x14ac:dyDescent="0.2">
      <c r="A128" s="1245"/>
      <c r="B128" s="1079" t="str">
        <f>$D$8</f>
        <v>Pills</v>
      </c>
      <c r="C128" s="1096">
        <f>C41</f>
        <v>0</v>
      </c>
      <c r="D128" s="1096">
        <f>D41</f>
        <v>0</v>
      </c>
      <c r="E128" s="1096">
        <f>E41</f>
        <v>0</v>
      </c>
      <c r="F128" s="1097">
        <f t="shared" ref="F128:F136" si="130">SUM(C128:E128)</f>
        <v>0</v>
      </c>
      <c r="G128" s="664"/>
      <c r="H128" s="1079" t="str">
        <f>$D$8</f>
        <v>Pills</v>
      </c>
      <c r="I128" s="1098" t="e">
        <f>C128/$F$128</f>
        <v>#DIV/0!</v>
      </c>
      <c r="J128" s="1098" t="e">
        <f>D128/$F$128</f>
        <v>#DIV/0!</v>
      </c>
      <c r="K128" s="1098" t="e">
        <f>E128/$F$128</f>
        <v>#DIV/0!</v>
      </c>
      <c r="L128" s="1116" t="e">
        <f t="shared" ref="L128:L136" si="131">SUM(I128:K128)</f>
        <v>#DIV/0!</v>
      </c>
    </row>
    <row r="129" spans="1:15" x14ac:dyDescent="0.2">
      <c r="A129" s="1245"/>
      <c r="B129" s="1084" t="str">
        <f>$E$8</f>
        <v>Injectables</v>
      </c>
      <c r="C129" s="1097">
        <f>G41</f>
        <v>0</v>
      </c>
      <c r="D129" s="1097">
        <f>H41</f>
        <v>0</v>
      </c>
      <c r="E129" s="1097">
        <f>I41</f>
        <v>0</v>
      </c>
      <c r="F129" s="1097">
        <f t="shared" si="130"/>
        <v>0</v>
      </c>
      <c r="G129" s="664"/>
      <c r="H129" s="1084" t="str">
        <f>$E$8</f>
        <v>Injectables</v>
      </c>
      <c r="I129" s="1098" t="e">
        <f>C129/$F$129</f>
        <v>#DIV/0!</v>
      </c>
      <c r="J129" s="1098" t="e">
        <f>D129/$F$129</f>
        <v>#DIV/0!</v>
      </c>
      <c r="K129" s="1098" t="e">
        <f>E129/$F$129</f>
        <v>#DIV/0!</v>
      </c>
      <c r="L129" s="1116" t="e">
        <f t="shared" si="131"/>
        <v>#DIV/0!</v>
      </c>
      <c r="N129" s="48"/>
      <c r="O129" s="48"/>
    </row>
    <row r="130" spans="1:15" ht="25.5" x14ac:dyDescent="0.2">
      <c r="A130" s="1245"/>
      <c r="B130" s="1079" t="str">
        <f>$F$8</f>
        <v>Condoms (male)</v>
      </c>
      <c r="C130" s="1097">
        <f>K41</f>
        <v>0</v>
      </c>
      <c r="D130" s="1097">
        <f>L41</f>
        <v>0</v>
      </c>
      <c r="E130" s="1097">
        <f>M41</f>
        <v>0</v>
      </c>
      <c r="F130" s="1097">
        <f t="shared" si="130"/>
        <v>0</v>
      </c>
      <c r="G130" s="664"/>
      <c r="H130" s="1079" t="str">
        <f>$F$8</f>
        <v>Condoms (male)</v>
      </c>
      <c r="I130" s="1098" t="e">
        <f>C130/$F$130</f>
        <v>#DIV/0!</v>
      </c>
      <c r="J130" s="1098" t="e">
        <f>D130/$F$130</f>
        <v>#DIV/0!</v>
      </c>
      <c r="K130" s="1098" t="e">
        <f>E130/$F$130</f>
        <v>#DIV/0!</v>
      </c>
      <c r="L130" s="1116" t="e">
        <f t="shared" si="131"/>
        <v>#DIV/0!</v>
      </c>
    </row>
    <row r="131" spans="1:15" ht="25.5" x14ac:dyDescent="0.2">
      <c r="A131" s="1245"/>
      <c r="B131" s="1079" t="str">
        <f>$G$8</f>
        <v>Condoms (female)</v>
      </c>
      <c r="C131" s="1097">
        <f>O41</f>
        <v>0</v>
      </c>
      <c r="D131" s="1097">
        <f>P41</f>
        <v>0</v>
      </c>
      <c r="E131" s="1097">
        <f>Q41</f>
        <v>0</v>
      </c>
      <c r="F131" s="1097">
        <f t="shared" si="130"/>
        <v>0</v>
      </c>
      <c r="G131" s="664"/>
      <c r="H131" s="1079" t="str">
        <f>$G$8</f>
        <v>Condoms (female)</v>
      </c>
      <c r="I131" s="1098" t="e">
        <f>C131/$F$131</f>
        <v>#DIV/0!</v>
      </c>
      <c r="J131" s="1098" t="e">
        <f>D131/$F$131</f>
        <v>#DIV/0!</v>
      </c>
      <c r="K131" s="1098" t="e">
        <f>E131/$F$131</f>
        <v>#DIV/0!</v>
      </c>
      <c r="L131" s="1116" t="e">
        <f t="shared" si="131"/>
        <v>#DIV/0!</v>
      </c>
    </row>
    <row r="132" spans="1:15" x14ac:dyDescent="0.2">
      <c r="A132" s="1245"/>
      <c r="B132" s="1085" t="str">
        <f>$H$8</f>
        <v>Implants</v>
      </c>
      <c r="C132" s="800">
        <f>S41</f>
        <v>0</v>
      </c>
      <c r="D132" s="800">
        <f>T41</f>
        <v>0</v>
      </c>
      <c r="E132" s="800">
        <f>U41</f>
        <v>0</v>
      </c>
      <c r="F132" s="1096">
        <f t="shared" si="130"/>
        <v>0</v>
      </c>
      <c r="G132" s="664"/>
      <c r="H132" s="1085" t="str">
        <f>$H$8</f>
        <v>Implants</v>
      </c>
      <c r="I132" s="1098" t="e">
        <f>C132/$F$132</f>
        <v>#DIV/0!</v>
      </c>
      <c r="J132" s="1098" t="e">
        <f>D132/$F$132</f>
        <v>#DIV/0!</v>
      </c>
      <c r="K132" s="1098" t="e">
        <f>E132/$F$132</f>
        <v>#DIV/0!</v>
      </c>
      <c r="L132" s="1098" t="e">
        <f t="shared" si="131"/>
        <v>#DIV/0!</v>
      </c>
    </row>
    <row r="133" spans="1:15" x14ac:dyDescent="0.2">
      <c r="A133" s="1245"/>
      <c r="B133" s="1085" t="str">
        <f>$I$8</f>
        <v>IUD</v>
      </c>
      <c r="C133" s="1099">
        <f>W41</f>
        <v>0</v>
      </c>
      <c r="D133" s="1099">
        <f>X41</f>
        <v>0</v>
      </c>
      <c r="E133" s="1099">
        <f>Y41</f>
        <v>0</v>
      </c>
      <c r="F133" s="1096">
        <f t="shared" si="130"/>
        <v>0</v>
      </c>
      <c r="G133" s="664"/>
      <c r="H133" s="1085" t="str">
        <f>$I$8</f>
        <v>IUD</v>
      </c>
      <c r="I133" s="1098" t="e">
        <f>C133/$F$133</f>
        <v>#DIV/0!</v>
      </c>
      <c r="J133" s="1098" t="e">
        <f>D133/$F$133</f>
        <v>#DIV/0!</v>
      </c>
      <c r="K133" s="1098" t="e">
        <f>E133/$F$133</f>
        <v>#DIV/0!</v>
      </c>
      <c r="L133" s="1098" t="e">
        <f t="shared" si="131"/>
        <v>#DIV/0!</v>
      </c>
    </row>
    <row r="134" spans="1:15" ht="38.25" hidden="1" x14ac:dyDescent="0.2">
      <c r="A134" s="1245"/>
      <c r="B134" s="1085" t="str">
        <f>$J$8</f>
        <v>Emergency Contraceptives</v>
      </c>
      <c r="C134" s="1099">
        <f>AA41</f>
        <v>0</v>
      </c>
      <c r="D134" s="1099">
        <f>AB41</f>
        <v>0</v>
      </c>
      <c r="E134" s="1099">
        <f>AC41</f>
        <v>0</v>
      </c>
      <c r="F134" s="1096">
        <f t="shared" si="130"/>
        <v>0</v>
      </c>
      <c r="G134" s="664"/>
      <c r="H134" s="1085" t="str">
        <f>$J$8</f>
        <v>Emergency Contraceptives</v>
      </c>
      <c r="I134" s="1100" t="e">
        <f t="shared" ref="I134:K135" si="132">C134/$F134</f>
        <v>#DIV/0!</v>
      </c>
      <c r="J134" s="1100" t="e">
        <f t="shared" si="132"/>
        <v>#DIV/0!</v>
      </c>
      <c r="K134" s="1100" t="e">
        <f t="shared" si="132"/>
        <v>#DIV/0!</v>
      </c>
      <c r="L134" s="1098" t="e">
        <f t="shared" si="131"/>
        <v>#DIV/0!</v>
      </c>
    </row>
    <row r="135" spans="1:15" hidden="1" x14ac:dyDescent="0.2">
      <c r="A135" s="1245"/>
      <c r="B135" s="1085">
        <f>$K$8</f>
        <v>0</v>
      </c>
      <c r="C135" s="1099">
        <f>AE41</f>
        <v>0</v>
      </c>
      <c r="D135" s="1099">
        <f>AF41</f>
        <v>0</v>
      </c>
      <c r="E135" s="1099">
        <f>AG41</f>
        <v>0</v>
      </c>
      <c r="F135" s="1096">
        <f t="shared" si="130"/>
        <v>0</v>
      </c>
      <c r="G135" s="664"/>
      <c r="H135" s="1085">
        <f>$K$8</f>
        <v>0</v>
      </c>
      <c r="I135" s="1100" t="e">
        <f t="shared" si="132"/>
        <v>#DIV/0!</v>
      </c>
      <c r="J135" s="1100" t="e">
        <f t="shared" si="132"/>
        <v>#DIV/0!</v>
      </c>
      <c r="K135" s="1100" t="e">
        <f t="shared" si="132"/>
        <v>#DIV/0!</v>
      </c>
      <c r="L135" s="1098" t="e">
        <f t="shared" si="131"/>
        <v>#DIV/0!</v>
      </c>
    </row>
    <row r="136" spans="1:15" hidden="1" x14ac:dyDescent="0.2">
      <c r="A136" s="1245"/>
      <c r="B136" s="1087">
        <f>$L$8</f>
        <v>0</v>
      </c>
      <c r="C136" s="800">
        <f>AI41</f>
        <v>0</v>
      </c>
      <c r="D136" s="800">
        <f>AJ41</f>
        <v>0</v>
      </c>
      <c r="E136" s="800">
        <f>AK41</f>
        <v>0</v>
      </c>
      <c r="F136" s="800">
        <f t="shared" si="130"/>
        <v>0</v>
      </c>
      <c r="G136" s="664"/>
      <c r="H136" s="1087">
        <f>$L$8</f>
        <v>0</v>
      </c>
      <c r="I136" s="1098" t="e">
        <f>C136/$F$136</f>
        <v>#DIV/0!</v>
      </c>
      <c r="J136" s="1098" t="e">
        <f>D136/$F$136</f>
        <v>#DIV/0!</v>
      </c>
      <c r="K136" s="1098" t="e">
        <f>E136/$F$136</f>
        <v>#DIV/0!</v>
      </c>
      <c r="L136" s="1117" t="e">
        <f t="shared" si="131"/>
        <v>#DIV/0!</v>
      </c>
    </row>
    <row r="137" spans="1:15" x14ac:dyDescent="0.2">
      <c r="A137" s="1245"/>
      <c r="B137" s="1079" t="s">
        <v>24</v>
      </c>
      <c r="C137" s="701">
        <f>SUM(C128:C136)</f>
        <v>0</v>
      </c>
      <c r="D137" s="701">
        <f>SUM(D128:D136)</f>
        <v>0</v>
      </c>
      <c r="E137" s="701">
        <f>SUM(E128:E136)</f>
        <v>0</v>
      </c>
      <c r="F137" s="701">
        <f>SUM(F128:F136)</f>
        <v>0</v>
      </c>
      <c r="G137" s="664"/>
      <c r="H137" s="1079"/>
      <c r="I137" s="701"/>
      <c r="J137" s="701"/>
      <c r="K137" s="701"/>
      <c r="L137" s="701"/>
    </row>
    <row r="138" spans="1:15" x14ac:dyDescent="0.2">
      <c r="A138" s="1245"/>
      <c r="B138" s="664"/>
      <c r="C138" s="723" t="e">
        <f>C137/$F$137</f>
        <v>#DIV/0!</v>
      </c>
      <c r="D138" s="723" t="e">
        <f>D137/$F$137</f>
        <v>#DIV/0!</v>
      </c>
      <c r="E138" s="723" t="e">
        <f>E137/$F$137</f>
        <v>#DIV/0!</v>
      </c>
      <c r="F138" s="1092" t="e">
        <f>SUM(C138:E138)</f>
        <v>#DIV/0!</v>
      </c>
      <c r="G138" s="664"/>
      <c r="H138" s="664"/>
      <c r="I138" s="664"/>
      <c r="J138" s="664"/>
      <c r="K138" s="664"/>
      <c r="L138" s="664"/>
    </row>
    <row r="139" spans="1:15" x14ac:dyDescent="0.2">
      <c r="A139" s="1245"/>
      <c r="B139" s="664"/>
      <c r="C139" s="664"/>
      <c r="D139" s="664"/>
      <c r="E139" s="664"/>
      <c r="F139" s="664"/>
      <c r="G139" s="664"/>
      <c r="H139" s="664"/>
      <c r="I139" s="664"/>
      <c r="J139" s="664"/>
      <c r="K139" s="664"/>
      <c r="L139" s="664"/>
    </row>
    <row r="140" spans="1:15" x14ac:dyDescent="0.2">
      <c r="A140" s="1245"/>
      <c r="B140" s="719" t="s">
        <v>170</v>
      </c>
      <c r="C140" s="664"/>
      <c r="D140" s="664"/>
      <c r="E140" s="664"/>
      <c r="F140" s="664"/>
      <c r="G140" s="664"/>
      <c r="H140" s="719" t="s">
        <v>84</v>
      </c>
      <c r="I140" s="664"/>
      <c r="J140" s="664"/>
      <c r="K140" s="664"/>
      <c r="L140" s="664"/>
    </row>
    <row r="141" spans="1:15" ht="25.5" x14ac:dyDescent="0.2">
      <c r="A141" s="1245"/>
      <c r="B141" s="1101"/>
      <c r="C141" s="1102" t="s">
        <v>27</v>
      </c>
      <c r="D141" s="1103" t="s">
        <v>59</v>
      </c>
      <c r="E141" s="1102" t="s">
        <v>171</v>
      </c>
      <c r="F141" s="1102" t="s">
        <v>24</v>
      </c>
      <c r="G141" s="664"/>
      <c r="H141" s="1101"/>
      <c r="I141" s="1102" t="s">
        <v>27</v>
      </c>
      <c r="J141" s="1103" t="s">
        <v>59</v>
      </c>
      <c r="K141" s="1102" t="s">
        <v>171</v>
      </c>
      <c r="L141" s="1102" t="s">
        <v>24</v>
      </c>
    </row>
    <row r="142" spans="1:15" x14ac:dyDescent="0.2">
      <c r="A142" s="1245"/>
      <c r="B142" s="1079" t="str">
        <f>$D$8</f>
        <v>Pills</v>
      </c>
      <c r="C142" s="1096">
        <f>C74</f>
        <v>0</v>
      </c>
      <c r="D142" s="1096">
        <f>D74</f>
        <v>0</v>
      </c>
      <c r="E142" s="1096">
        <f>E74</f>
        <v>0</v>
      </c>
      <c r="F142" s="1097">
        <f t="shared" ref="F142:F150" si="133">SUM(C142:E142)</f>
        <v>0</v>
      </c>
      <c r="G142" s="664"/>
      <c r="H142" s="1079" t="str">
        <f>$D$8</f>
        <v>Pills</v>
      </c>
      <c r="I142" s="1098" t="e">
        <f>C142/$F$142</f>
        <v>#DIV/0!</v>
      </c>
      <c r="J142" s="1098" t="e">
        <f>D142/$F$142</f>
        <v>#DIV/0!</v>
      </c>
      <c r="K142" s="1098" t="e">
        <f>E142/$F$142</f>
        <v>#DIV/0!</v>
      </c>
      <c r="L142" s="1116" t="e">
        <f t="shared" ref="L142:L150" si="134">SUM(I142:K142)</f>
        <v>#DIV/0!</v>
      </c>
    </row>
    <row r="143" spans="1:15" x14ac:dyDescent="0.2">
      <c r="A143" s="1245"/>
      <c r="B143" s="1084" t="str">
        <f>$E$8</f>
        <v>Injectables</v>
      </c>
      <c r="C143" s="1097">
        <f>G74</f>
        <v>0</v>
      </c>
      <c r="D143" s="1097">
        <f>H74</f>
        <v>0</v>
      </c>
      <c r="E143" s="1097">
        <f>I74</f>
        <v>0</v>
      </c>
      <c r="F143" s="1097">
        <f t="shared" si="133"/>
        <v>0</v>
      </c>
      <c r="G143" s="664"/>
      <c r="H143" s="1084" t="str">
        <f>$E$8</f>
        <v>Injectables</v>
      </c>
      <c r="I143" s="1098" t="e">
        <f>C143/$F$143</f>
        <v>#DIV/0!</v>
      </c>
      <c r="J143" s="1098" t="e">
        <f>D143/$F$143</f>
        <v>#DIV/0!</v>
      </c>
      <c r="K143" s="1098" t="e">
        <f>E143/$F$143</f>
        <v>#DIV/0!</v>
      </c>
      <c r="L143" s="1116" t="e">
        <f t="shared" si="134"/>
        <v>#DIV/0!</v>
      </c>
    </row>
    <row r="144" spans="1:15" ht="25.5" x14ac:dyDescent="0.2">
      <c r="A144" s="1245"/>
      <c r="B144" s="1079" t="str">
        <f>$F$8</f>
        <v>Condoms (male)</v>
      </c>
      <c r="C144" s="1097">
        <f>K74</f>
        <v>0</v>
      </c>
      <c r="D144" s="1097">
        <f>L74</f>
        <v>0</v>
      </c>
      <c r="E144" s="1097">
        <f>M74</f>
        <v>0</v>
      </c>
      <c r="F144" s="1097">
        <f t="shared" si="133"/>
        <v>0</v>
      </c>
      <c r="G144" s="664"/>
      <c r="H144" s="1079" t="str">
        <f>$F$8</f>
        <v>Condoms (male)</v>
      </c>
      <c r="I144" s="1098" t="e">
        <f>C144/$F$144</f>
        <v>#DIV/0!</v>
      </c>
      <c r="J144" s="1098" t="e">
        <f>D144/$F$144</f>
        <v>#DIV/0!</v>
      </c>
      <c r="K144" s="1098" t="e">
        <f>E144/$F$144</f>
        <v>#DIV/0!</v>
      </c>
      <c r="L144" s="1116" t="e">
        <f t="shared" si="134"/>
        <v>#DIV/0!</v>
      </c>
    </row>
    <row r="145" spans="1:31" ht="25.5" x14ac:dyDescent="0.2">
      <c r="A145" s="1245"/>
      <c r="B145" s="1079" t="str">
        <f>$G$8</f>
        <v>Condoms (female)</v>
      </c>
      <c r="C145" s="1097">
        <f>O74</f>
        <v>0</v>
      </c>
      <c r="D145" s="1097">
        <f>P74</f>
        <v>0</v>
      </c>
      <c r="E145" s="1097">
        <f>Q74</f>
        <v>0</v>
      </c>
      <c r="F145" s="1097">
        <f t="shared" si="133"/>
        <v>0</v>
      </c>
      <c r="G145" s="664"/>
      <c r="H145" s="1079" t="str">
        <f>$G$8</f>
        <v>Condoms (female)</v>
      </c>
      <c r="I145" s="1098" t="e">
        <f>C145/$F$145</f>
        <v>#DIV/0!</v>
      </c>
      <c r="J145" s="1098" t="e">
        <f>D145/$F$145</f>
        <v>#DIV/0!</v>
      </c>
      <c r="K145" s="1098" t="e">
        <f>E145/$F$145</f>
        <v>#DIV/0!</v>
      </c>
      <c r="L145" s="1116" t="e">
        <f t="shared" si="134"/>
        <v>#DIV/0!</v>
      </c>
    </row>
    <row r="146" spans="1:31" x14ac:dyDescent="0.2">
      <c r="A146" s="1245"/>
      <c r="B146" s="1085" t="str">
        <f>$H$8</f>
        <v>Implants</v>
      </c>
      <c r="C146" s="800">
        <f>S74</f>
        <v>0</v>
      </c>
      <c r="D146" s="800">
        <f>T74</f>
        <v>0</v>
      </c>
      <c r="E146" s="800">
        <f>U74</f>
        <v>0</v>
      </c>
      <c r="F146" s="1096">
        <f t="shared" si="133"/>
        <v>0</v>
      </c>
      <c r="G146" s="664"/>
      <c r="H146" s="1085" t="str">
        <f>$H$8</f>
        <v>Implants</v>
      </c>
      <c r="I146" s="1098" t="e">
        <f>C146/$F$146</f>
        <v>#DIV/0!</v>
      </c>
      <c r="J146" s="1098" t="e">
        <f>D146/$F$146</f>
        <v>#DIV/0!</v>
      </c>
      <c r="K146" s="1098" t="e">
        <f>E146/$F$146</f>
        <v>#DIV/0!</v>
      </c>
      <c r="L146" s="1098" t="e">
        <f t="shared" si="134"/>
        <v>#DIV/0!</v>
      </c>
    </row>
    <row r="147" spans="1:31" x14ac:dyDescent="0.2">
      <c r="A147" s="1245"/>
      <c r="B147" s="1085" t="str">
        <f>$I$8</f>
        <v>IUD</v>
      </c>
      <c r="C147" s="1099">
        <f>W74</f>
        <v>0</v>
      </c>
      <c r="D147" s="1099">
        <f>X74</f>
        <v>0</v>
      </c>
      <c r="E147" s="1099">
        <f>Y74</f>
        <v>0</v>
      </c>
      <c r="F147" s="1096">
        <f t="shared" si="133"/>
        <v>0</v>
      </c>
      <c r="G147" s="664"/>
      <c r="H147" s="1085" t="str">
        <f>$I$8</f>
        <v>IUD</v>
      </c>
      <c r="I147" s="1098" t="e">
        <f t="shared" ref="I147:K149" si="135">C147/$F$147</f>
        <v>#DIV/0!</v>
      </c>
      <c r="J147" s="1098" t="e">
        <f t="shared" si="135"/>
        <v>#DIV/0!</v>
      </c>
      <c r="K147" s="1098" t="e">
        <f t="shared" si="135"/>
        <v>#DIV/0!</v>
      </c>
      <c r="L147" s="1098" t="e">
        <f t="shared" si="134"/>
        <v>#DIV/0!</v>
      </c>
    </row>
    <row r="148" spans="1:31" ht="38.25" hidden="1" x14ac:dyDescent="0.2">
      <c r="A148" s="1245"/>
      <c r="B148" s="1085" t="str">
        <f>$J$8</f>
        <v>Emergency Contraceptives</v>
      </c>
      <c r="C148" s="1099">
        <f>AA74</f>
        <v>0</v>
      </c>
      <c r="D148" s="1099">
        <f>AB74</f>
        <v>0</v>
      </c>
      <c r="E148" s="1099">
        <f>AC74</f>
        <v>0</v>
      </c>
      <c r="F148" s="1096">
        <f t="shared" si="133"/>
        <v>0</v>
      </c>
      <c r="G148" s="664"/>
      <c r="H148" s="1085" t="str">
        <f>$J$8</f>
        <v>Emergency Contraceptives</v>
      </c>
      <c r="I148" s="1098" t="e">
        <f t="shared" si="135"/>
        <v>#DIV/0!</v>
      </c>
      <c r="J148" s="1098" t="e">
        <f t="shared" si="135"/>
        <v>#DIV/0!</v>
      </c>
      <c r="K148" s="1098" t="e">
        <f t="shared" si="135"/>
        <v>#DIV/0!</v>
      </c>
      <c r="L148" s="1098" t="e">
        <f>SUM(I148:K148)</f>
        <v>#DIV/0!</v>
      </c>
    </row>
    <row r="149" spans="1:31" hidden="1" x14ac:dyDescent="0.2">
      <c r="A149" s="1245"/>
      <c r="B149" s="1085">
        <f>$K$8</f>
        <v>0</v>
      </c>
      <c r="C149" s="1099">
        <f>AE74</f>
        <v>0</v>
      </c>
      <c r="D149" s="1099">
        <f>AF74</f>
        <v>0</v>
      </c>
      <c r="E149" s="1099">
        <f>AG74</f>
        <v>0</v>
      </c>
      <c r="F149" s="1096">
        <f t="shared" si="133"/>
        <v>0</v>
      </c>
      <c r="G149" s="664"/>
      <c r="H149" s="1085">
        <f>$K$8</f>
        <v>0</v>
      </c>
      <c r="I149" s="1098" t="e">
        <f t="shared" si="135"/>
        <v>#DIV/0!</v>
      </c>
      <c r="J149" s="1098" t="e">
        <f t="shared" si="135"/>
        <v>#DIV/0!</v>
      </c>
      <c r="K149" s="1098" t="e">
        <f t="shared" si="135"/>
        <v>#DIV/0!</v>
      </c>
      <c r="L149" s="1098" t="e">
        <f>SUM(I149:K149)</f>
        <v>#DIV/0!</v>
      </c>
    </row>
    <row r="150" spans="1:31" hidden="1" x14ac:dyDescent="0.2">
      <c r="A150" s="1245"/>
      <c r="B150" s="1087">
        <f>$L$8</f>
        <v>0</v>
      </c>
      <c r="C150" s="800">
        <f>AI74</f>
        <v>0</v>
      </c>
      <c r="D150" s="800">
        <f>AJ74</f>
        <v>0</v>
      </c>
      <c r="E150" s="800">
        <f>AK74</f>
        <v>0</v>
      </c>
      <c r="F150" s="800">
        <f t="shared" si="133"/>
        <v>0</v>
      </c>
      <c r="G150" s="664"/>
      <c r="H150" s="1087">
        <f>$L$8</f>
        <v>0</v>
      </c>
      <c r="I150" s="1098" t="e">
        <f>C150/$F$150</f>
        <v>#DIV/0!</v>
      </c>
      <c r="J150" s="1098" t="e">
        <f>D150/$F$150</f>
        <v>#DIV/0!</v>
      </c>
      <c r="K150" s="1098" t="e">
        <f>E150/$F$150</f>
        <v>#DIV/0!</v>
      </c>
      <c r="L150" s="1117" t="e">
        <f t="shared" si="134"/>
        <v>#DIV/0!</v>
      </c>
    </row>
    <row r="151" spans="1:31" x14ac:dyDescent="0.2">
      <c r="A151" s="1245"/>
      <c r="B151" s="1079" t="s">
        <v>24</v>
      </c>
      <c r="C151" s="701">
        <f>SUM(C142:C150)</f>
        <v>0</v>
      </c>
      <c r="D151" s="701">
        <f>SUM(D142:D150)</f>
        <v>0</v>
      </c>
      <c r="E151" s="701">
        <f>SUM(E142:E150)</f>
        <v>0</v>
      </c>
      <c r="F151" s="701">
        <f>SUM(F142:F150)</f>
        <v>0</v>
      </c>
      <c r="G151" s="702"/>
      <c r="H151" s="1079"/>
      <c r="I151" s="701"/>
      <c r="J151" s="701"/>
      <c r="K151" s="701"/>
      <c r="L151" s="701"/>
    </row>
    <row r="152" spans="1:31" x14ac:dyDescent="0.2">
      <c r="A152" s="1245"/>
      <c r="B152" s="664"/>
      <c r="C152" s="723" t="e">
        <f>C151/$F$151</f>
        <v>#DIV/0!</v>
      </c>
      <c r="D152" s="723" t="e">
        <f>D151/$F$151</f>
        <v>#DIV/0!</v>
      </c>
      <c r="E152" s="723" t="e">
        <f>E151/$F$151</f>
        <v>#DIV/0!</v>
      </c>
      <c r="F152" s="723" t="e">
        <f>SUM(C152:E152)</f>
        <v>#DIV/0!</v>
      </c>
      <c r="G152" s="1092"/>
      <c r="H152" s="664"/>
      <c r="I152" s="723"/>
      <c r="J152" s="723"/>
      <c r="K152" s="723"/>
      <c r="L152" s="723"/>
    </row>
    <row r="153" spans="1:31" ht="13.5" thickBot="1" x14ac:dyDescent="0.25">
      <c r="A153" s="1245"/>
      <c r="B153" s="1104"/>
      <c r="C153" s="1104"/>
      <c r="D153" s="1104"/>
      <c r="E153" s="1104"/>
      <c r="F153" s="1104"/>
      <c r="G153" s="1104"/>
      <c r="H153" s="1104"/>
      <c r="I153" s="1104"/>
      <c r="J153" s="1104"/>
      <c r="K153" s="1104"/>
      <c r="L153" s="1104"/>
      <c r="M153" s="314"/>
      <c r="N153" s="314"/>
      <c r="O153" s="314"/>
      <c r="P153" s="314"/>
      <c r="Q153" s="314"/>
      <c r="R153" s="314"/>
      <c r="S153" s="314"/>
      <c r="T153" s="314"/>
      <c r="U153" s="314"/>
      <c r="V153" s="314"/>
      <c r="W153" s="314"/>
      <c r="X153" s="314"/>
      <c r="Y153" s="314"/>
      <c r="Z153" s="314"/>
      <c r="AA153" s="314"/>
      <c r="AB153" s="19"/>
      <c r="AC153" s="19"/>
      <c r="AD153" s="19"/>
      <c r="AE153" s="19"/>
    </row>
    <row r="154" spans="1:31" ht="13.5" hidden="1" thickTop="1" x14ac:dyDescent="0.2">
      <c r="A154" s="1245"/>
      <c r="B154" s="719" t="s">
        <v>69</v>
      </c>
      <c r="C154" s="664"/>
      <c r="D154" s="664"/>
      <c r="E154" s="664"/>
      <c r="F154" s="664"/>
      <c r="G154" s="664"/>
      <c r="H154" s="1105" t="s">
        <v>71</v>
      </c>
      <c r="I154" s="1106"/>
      <c r="J154" s="1106"/>
      <c r="K154" s="1106"/>
      <c r="L154" s="330"/>
    </row>
    <row r="155" spans="1:31" ht="25.5" hidden="1" x14ac:dyDescent="0.2">
      <c r="A155" s="1245"/>
      <c r="B155" s="1107"/>
      <c r="C155" s="1108" t="s">
        <v>27</v>
      </c>
      <c r="D155" s="1109" t="s">
        <v>59</v>
      </c>
      <c r="E155" s="1108" t="s">
        <v>89</v>
      </c>
      <c r="F155" s="1108" t="s">
        <v>24</v>
      </c>
      <c r="G155" s="664"/>
      <c r="H155" s="1110"/>
      <c r="I155" s="1108" t="s">
        <v>27</v>
      </c>
      <c r="J155" s="1109" t="s">
        <v>59</v>
      </c>
      <c r="K155" s="1108" t="s">
        <v>89</v>
      </c>
      <c r="L155" s="317" t="s">
        <v>24</v>
      </c>
      <c r="N155" s="5" t="str">
        <f>H154</f>
        <v>2008 Current Market Share by Sector and Method</v>
      </c>
      <c r="T155" s="5" t="str">
        <f>H182</f>
        <v>2013 Adjusted Market Share by Sector and Method</v>
      </c>
    </row>
    <row r="156" spans="1:31" hidden="1" x14ac:dyDescent="0.2">
      <c r="A156" s="1245"/>
      <c r="B156" s="1079" t="str">
        <f>$D$8</f>
        <v>Pills</v>
      </c>
      <c r="C156" s="1096">
        <f>C34/15</f>
        <v>0</v>
      </c>
      <c r="D156" s="1096">
        <f>D34/15</f>
        <v>0</v>
      </c>
      <c r="E156" s="1096">
        <f>E34/15</f>
        <v>0</v>
      </c>
      <c r="F156" s="1097">
        <f t="shared" ref="F156:F164" si="136">SUM(C156:E156)</f>
        <v>0</v>
      </c>
      <c r="G156" s="664"/>
      <c r="H156" s="1079" t="str">
        <f>$D$8</f>
        <v>Pills</v>
      </c>
      <c r="I156" s="1098" t="e">
        <f>C156/F156</f>
        <v>#DIV/0!</v>
      </c>
      <c r="J156" s="1098" t="e">
        <f>D156/F156</f>
        <v>#DIV/0!</v>
      </c>
      <c r="K156" s="1098" t="e">
        <f>E156/F156</f>
        <v>#DIV/0!</v>
      </c>
      <c r="L156" s="234" t="e">
        <f t="shared" ref="L156:L164" si="137">SUM(I156:K156)</f>
        <v>#DIV/0!</v>
      </c>
      <c r="M156" s="48"/>
    </row>
    <row r="157" spans="1:31" hidden="1" x14ac:dyDescent="0.2">
      <c r="A157" s="1245"/>
      <c r="B157" s="1084" t="str">
        <f>$E$8</f>
        <v>Injectables</v>
      </c>
      <c r="C157" s="1097">
        <f>G34/4</f>
        <v>0</v>
      </c>
      <c r="D157" s="1097">
        <f>H34/4</f>
        <v>0</v>
      </c>
      <c r="E157" s="1097">
        <f>I34/4</f>
        <v>0</v>
      </c>
      <c r="F157" s="1097">
        <f t="shared" si="136"/>
        <v>0</v>
      </c>
      <c r="G157" s="664"/>
      <c r="H157" s="1084" t="str">
        <f>$E$8</f>
        <v>Injectables</v>
      </c>
      <c r="I157" s="1098" t="e">
        <f t="shared" ref="I157:I164" si="138">C157/F157</f>
        <v>#DIV/0!</v>
      </c>
      <c r="J157" s="1098" t="e">
        <f t="shared" ref="J157:J164" si="139">D157/F157</f>
        <v>#DIV/0!</v>
      </c>
      <c r="K157" s="1098" t="e">
        <f t="shared" ref="K157:K164" si="140">E157/F157</f>
        <v>#DIV/0!</v>
      </c>
      <c r="L157" s="234" t="e">
        <f t="shared" si="137"/>
        <v>#DIV/0!</v>
      </c>
    </row>
    <row r="158" spans="1:31" ht="25.5" hidden="1" x14ac:dyDescent="0.2">
      <c r="A158" s="1245"/>
      <c r="B158" s="1079" t="str">
        <f>$F$8</f>
        <v>Condoms (male)</v>
      </c>
      <c r="C158" s="1097">
        <f>K34/120</f>
        <v>0</v>
      </c>
      <c r="D158" s="1097">
        <f>L34/120</f>
        <v>0</v>
      </c>
      <c r="E158" s="1097">
        <f>M34/120</f>
        <v>0</v>
      </c>
      <c r="F158" s="1097">
        <f t="shared" si="136"/>
        <v>0</v>
      </c>
      <c r="G158" s="664"/>
      <c r="H158" s="1079" t="str">
        <f>$F$8</f>
        <v>Condoms (male)</v>
      </c>
      <c r="I158" s="1098" t="e">
        <f t="shared" si="138"/>
        <v>#DIV/0!</v>
      </c>
      <c r="J158" s="1098" t="e">
        <f t="shared" si="139"/>
        <v>#DIV/0!</v>
      </c>
      <c r="K158" s="1098" t="e">
        <f t="shared" si="140"/>
        <v>#DIV/0!</v>
      </c>
      <c r="L158" s="234" t="e">
        <f t="shared" si="137"/>
        <v>#DIV/0!</v>
      </c>
    </row>
    <row r="159" spans="1:31" ht="25.5" hidden="1" x14ac:dyDescent="0.2">
      <c r="A159" s="1245"/>
      <c r="B159" s="1079" t="str">
        <f>$G$8</f>
        <v>Condoms (female)</v>
      </c>
      <c r="C159" s="1097">
        <f>O34/120</f>
        <v>0</v>
      </c>
      <c r="D159" s="1097">
        <f>P34/120</f>
        <v>0</v>
      </c>
      <c r="E159" s="1097">
        <f>Q34/120</f>
        <v>0</v>
      </c>
      <c r="F159" s="1097">
        <f t="shared" si="136"/>
        <v>0</v>
      </c>
      <c r="G159" s="664"/>
      <c r="H159" s="1079" t="str">
        <f>$G$8</f>
        <v>Condoms (female)</v>
      </c>
      <c r="I159" s="1098" t="e">
        <f t="shared" si="138"/>
        <v>#DIV/0!</v>
      </c>
      <c r="J159" s="1098" t="e">
        <f t="shared" si="139"/>
        <v>#DIV/0!</v>
      </c>
      <c r="K159" s="1098" t="e">
        <f t="shared" si="140"/>
        <v>#DIV/0!</v>
      </c>
      <c r="L159" s="234" t="e">
        <f t="shared" si="137"/>
        <v>#DIV/0!</v>
      </c>
    </row>
    <row r="160" spans="1:31" hidden="1" x14ac:dyDescent="0.2">
      <c r="A160" s="1245"/>
      <c r="B160" s="1085" t="str">
        <f>$H$8</f>
        <v>Implants</v>
      </c>
      <c r="C160" s="800">
        <f>S34*3.5</f>
        <v>0</v>
      </c>
      <c r="D160" s="800">
        <f>T34*3.5</f>
        <v>0</v>
      </c>
      <c r="E160" s="800">
        <f>U34*3.5</f>
        <v>0</v>
      </c>
      <c r="F160" s="1096">
        <f t="shared" si="136"/>
        <v>0</v>
      </c>
      <c r="G160" s="664"/>
      <c r="H160" s="1085" t="str">
        <f>$H$8</f>
        <v>Implants</v>
      </c>
      <c r="I160" s="1098" t="e">
        <f t="shared" si="138"/>
        <v>#DIV/0!</v>
      </c>
      <c r="J160" s="1098" t="e">
        <f t="shared" si="139"/>
        <v>#DIV/0!</v>
      </c>
      <c r="K160" s="1098" t="e">
        <f t="shared" si="140"/>
        <v>#DIV/0!</v>
      </c>
      <c r="L160" s="233" t="e">
        <f t="shared" si="137"/>
        <v>#DIV/0!</v>
      </c>
    </row>
    <row r="161" spans="1:12" hidden="1" x14ac:dyDescent="0.2">
      <c r="A161" s="1245"/>
      <c r="B161" s="1085" t="str">
        <f>$I$8</f>
        <v>IUD</v>
      </c>
      <c r="C161" s="1099">
        <f>W34*3.5</f>
        <v>0</v>
      </c>
      <c r="D161" s="1099">
        <f>X34*3.5</f>
        <v>0</v>
      </c>
      <c r="E161" s="1099">
        <f>Y34*3.5</f>
        <v>0</v>
      </c>
      <c r="F161" s="1096">
        <f t="shared" si="136"/>
        <v>0</v>
      </c>
      <c r="G161" s="664"/>
      <c r="H161" s="1085" t="str">
        <f>$I$8</f>
        <v>IUD</v>
      </c>
      <c r="I161" s="1098" t="e">
        <f t="shared" si="138"/>
        <v>#DIV/0!</v>
      </c>
      <c r="J161" s="1098" t="e">
        <f t="shared" si="139"/>
        <v>#DIV/0!</v>
      </c>
      <c r="K161" s="1098" t="e">
        <f t="shared" si="140"/>
        <v>#DIV/0!</v>
      </c>
      <c r="L161" s="233" t="e">
        <f t="shared" si="137"/>
        <v>#DIV/0!</v>
      </c>
    </row>
    <row r="162" spans="1:12" ht="38.25" hidden="1" x14ac:dyDescent="0.2">
      <c r="A162" s="1245"/>
      <c r="B162" s="1085" t="str">
        <f>$J$8</f>
        <v>Emergency Contraceptives</v>
      </c>
      <c r="C162" s="1099">
        <f>W34/20</f>
        <v>0</v>
      </c>
      <c r="D162" s="1099">
        <f>X34/20</f>
        <v>0</v>
      </c>
      <c r="E162" s="1099">
        <f>Y34/20</f>
        <v>0</v>
      </c>
      <c r="F162" s="1096">
        <f t="shared" si="136"/>
        <v>0</v>
      </c>
      <c r="G162" s="664"/>
      <c r="H162" s="1085" t="str">
        <f>$J$8</f>
        <v>Emergency Contraceptives</v>
      </c>
      <c r="I162" s="1098" t="e">
        <f>C162/F162</f>
        <v>#DIV/0!</v>
      </c>
      <c r="J162" s="1098" t="e">
        <f>D162/F162</f>
        <v>#DIV/0!</v>
      </c>
      <c r="K162" s="1098" t="e">
        <f>E162/F162</f>
        <v>#DIV/0!</v>
      </c>
      <c r="L162" s="233" t="e">
        <f>SUM(I162:K162)</f>
        <v>#DIV/0!</v>
      </c>
    </row>
    <row r="163" spans="1:12" hidden="1" x14ac:dyDescent="0.2">
      <c r="A163" s="1245"/>
      <c r="B163" s="1085">
        <f>$K$8</f>
        <v>0</v>
      </c>
      <c r="C163" s="1099">
        <f>AE34</f>
        <v>0</v>
      </c>
      <c r="D163" s="1099">
        <f>AF34</f>
        <v>0</v>
      </c>
      <c r="E163" s="1099">
        <f>AG34</f>
        <v>0</v>
      </c>
      <c r="F163" s="1096">
        <f t="shared" si="136"/>
        <v>0</v>
      </c>
      <c r="G163" s="664"/>
      <c r="H163" s="1085">
        <f>$K$8</f>
        <v>0</v>
      </c>
      <c r="I163" s="1098" t="e">
        <f>C163/F163</f>
        <v>#DIV/0!</v>
      </c>
      <c r="J163" s="1098" t="e">
        <f>D163/F163</f>
        <v>#DIV/0!</v>
      </c>
      <c r="K163" s="1098" t="e">
        <f>E163/F163</f>
        <v>#DIV/0!</v>
      </c>
      <c r="L163" s="233" t="e">
        <f>SUM(I163:K163)</f>
        <v>#DIV/0!</v>
      </c>
    </row>
    <row r="164" spans="1:12" hidden="1" x14ac:dyDescent="0.2">
      <c r="A164" s="1245"/>
      <c r="B164" s="1087">
        <f>$L$8</f>
        <v>0</v>
      </c>
      <c r="C164" s="800">
        <f>AI34</f>
        <v>0</v>
      </c>
      <c r="D164" s="800">
        <f>AJ34</f>
        <v>0</v>
      </c>
      <c r="E164" s="800">
        <f>AK34</f>
        <v>0</v>
      </c>
      <c r="F164" s="800">
        <f t="shared" si="136"/>
        <v>0</v>
      </c>
      <c r="G164" s="664"/>
      <c r="H164" s="1087">
        <f>$L$8</f>
        <v>0</v>
      </c>
      <c r="I164" s="1098" t="e">
        <f t="shared" si="138"/>
        <v>#DIV/0!</v>
      </c>
      <c r="J164" s="1098" t="e">
        <f t="shared" si="139"/>
        <v>#DIV/0!</v>
      </c>
      <c r="K164" s="1098" t="e">
        <f t="shared" si="140"/>
        <v>#DIV/0!</v>
      </c>
      <c r="L164" s="44" t="e">
        <f t="shared" si="137"/>
        <v>#DIV/0!</v>
      </c>
    </row>
    <row r="165" spans="1:12" hidden="1" x14ac:dyDescent="0.2">
      <c r="A165" s="1245"/>
      <c r="B165" s="1079" t="s">
        <v>24</v>
      </c>
      <c r="C165" s="701">
        <f>SUM(C156:C164)</f>
        <v>0</v>
      </c>
      <c r="D165" s="701">
        <f>SUM(D156:D164)</f>
        <v>0</v>
      </c>
      <c r="E165" s="701">
        <f>SUM(E156:E164)</f>
        <v>0</v>
      </c>
      <c r="F165" s="701">
        <f>SUM(F156:F164)</f>
        <v>0</v>
      </c>
      <c r="G165" s="664"/>
      <c r="H165" s="1079" t="s">
        <v>24</v>
      </c>
      <c r="I165" s="701" t="e">
        <f>SUM(I156:I164)</f>
        <v>#DIV/0!</v>
      </c>
      <c r="J165" s="701" t="e">
        <f>SUM(J156:J164)</f>
        <v>#DIV/0!</v>
      </c>
      <c r="K165" s="701" t="e">
        <f>SUM(K156:K164)</f>
        <v>#DIV/0!</v>
      </c>
      <c r="L165" s="309" t="e">
        <f>SUM(L156:L164)</f>
        <v>#DIV/0!</v>
      </c>
    </row>
    <row r="166" spans="1:12" hidden="1" x14ac:dyDescent="0.2">
      <c r="A166" s="1245"/>
      <c r="B166" s="664"/>
      <c r="C166" s="723" t="e">
        <f>C165/$F$165</f>
        <v>#DIV/0!</v>
      </c>
      <c r="D166" s="723" t="e">
        <f>D165/$F$165</f>
        <v>#DIV/0!</v>
      </c>
      <c r="E166" s="723" t="e">
        <f>E165/$F$165</f>
        <v>#DIV/0!</v>
      </c>
      <c r="F166" s="1092" t="e">
        <f>SUM(C166:E166)</f>
        <v>#DIV/0!</v>
      </c>
      <c r="G166" s="664"/>
      <c r="H166" s="664"/>
      <c r="I166" s="1111" t="e">
        <f>I165/$L$165</f>
        <v>#DIV/0!</v>
      </c>
      <c r="J166" s="1111" t="e">
        <f>J165/$L$165</f>
        <v>#DIV/0!</v>
      </c>
      <c r="K166" s="1111" t="e">
        <f>K165/$L$165</f>
        <v>#DIV/0!</v>
      </c>
      <c r="L166" s="30" t="e">
        <f>SUM(I166:K166)</f>
        <v>#DIV/0!</v>
      </c>
    </row>
    <row r="167" spans="1:12" hidden="1" x14ac:dyDescent="0.2">
      <c r="A167" s="1245"/>
      <c r="B167" s="720"/>
      <c r="C167" s="1112"/>
      <c r="D167" s="1112"/>
      <c r="E167" s="1112"/>
      <c r="F167" s="1113"/>
      <c r="G167" s="720"/>
      <c r="H167" s="720"/>
      <c r="I167" s="720"/>
      <c r="J167" s="720"/>
      <c r="K167" s="720"/>
      <c r="L167" s="19"/>
    </row>
    <row r="168" spans="1:12" ht="12.75" hidden="1" customHeight="1" x14ac:dyDescent="0.2">
      <c r="A168" s="1245"/>
      <c r="B168" s="719" t="s">
        <v>73</v>
      </c>
      <c r="C168" s="664"/>
      <c r="D168" s="664"/>
      <c r="E168" s="664"/>
      <c r="F168" s="664"/>
      <c r="G168" s="664"/>
      <c r="H168" s="719" t="s">
        <v>72</v>
      </c>
      <c r="I168" s="664"/>
      <c r="J168" s="664"/>
      <c r="K168" s="664"/>
    </row>
    <row r="169" spans="1:12" ht="25.5" hidden="1" customHeight="1" x14ac:dyDescent="0.2">
      <c r="A169" s="1245"/>
      <c r="B169" s="1093"/>
      <c r="C169" s="1094" t="s">
        <v>27</v>
      </c>
      <c r="D169" s="1095" t="s">
        <v>59</v>
      </c>
      <c r="E169" s="1094" t="s">
        <v>89</v>
      </c>
      <c r="F169" s="1094" t="s">
        <v>24</v>
      </c>
      <c r="G169" s="664"/>
      <c r="H169" s="1093"/>
      <c r="I169" s="1094" t="s">
        <v>27</v>
      </c>
      <c r="J169" s="1095" t="s">
        <v>59</v>
      </c>
      <c r="K169" s="1094" t="s">
        <v>89</v>
      </c>
      <c r="L169" s="245" t="s">
        <v>24</v>
      </c>
    </row>
    <row r="170" spans="1:12" ht="12.75" hidden="1" customHeight="1" x14ac:dyDescent="0.2">
      <c r="A170" s="1245"/>
      <c r="B170" s="1079" t="str">
        <f>$D$8</f>
        <v>Pills</v>
      </c>
      <c r="C170" s="1096">
        <f>C39/15</f>
        <v>0</v>
      </c>
      <c r="D170" s="1096">
        <f>D39/15</f>
        <v>0</v>
      </c>
      <c r="E170" s="1096">
        <f>E39/15</f>
        <v>0</v>
      </c>
      <c r="F170" s="1097">
        <f t="shared" ref="F170:F178" si="141">SUM(C170:E170)</f>
        <v>0</v>
      </c>
      <c r="G170" s="664"/>
      <c r="H170" s="1079" t="str">
        <f>$D$8</f>
        <v>Pills</v>
      </c>
      <c r="I170" s="1098" t="e">
        <f>C170/F170</f>
        <v>#DIV/0!</v>
      </c>
      <c r="J170" s="1098" t="e">
        <f>D170/F170</f>
        <v>#DIV/0!</v>
      </c>
      <c r="K170" s="1098" t="e">
        <f>E170/F170</f>
        <v>#DIV/0!</v>
      </c>
      <c r="L170" s="234" t="e">
        <f t="shared" ref="L170:L178" si="142">SUM(I170:K170)</f>
        <v>#DIV/0!</v>
      </c>
    </row>
    <row r="171" spans="1:12" ht="12.75" hidden="1" customHeight="1" x14ac:dyDescent="0.2">
      <c r="A171" s="1245"/>
      <c r="B171" s="1084" t="str">
        <f>$E$8</f>
        <v>Injectables</v>
      </c>
      <c r="C171" s="1097">
        <f>G39/4</f>
        <v>0</v>
      </c>
      <c r="D171" s="1097">
        <f>H39/4</f>
        <v>0</v>
      </c>
      <c r="E171" s="1097">
        <f>I39/4</f>
        <v>0</v>
      </c>
      <c r="F171" s="1097">
        <f t="shared" si="141"/>
        <v>0</v>
      </c>
      <c r="G171" s="664"/>
      <c r="H171" s="1084" t="str">
        <f>$E$8</f>
        <v>Injectables</v>
      </c>
      <c r="I171" s="1098" t="e">
        <f t="shared" ref="I171:I178" si="143">C171/F171</f>
        <v>#DIV/0!</v>
      </c>
      <c r="J171" s="1098" t="e">
        <f t="shared" ref="J171:J178" si="144">D171/F171</f>
        <v>#DIV/0!</v>
      </c>
      <c r="K171" s="1098" t="e">
        <f t="shared" ref="K171:K178" si="145">E171/F171</f>
        <v>#DIV/0!</v>
      </c>
      <c r="L171" s="234" t="e">
        <f t="shared" si="142"/>
        <v>#DIV/0!</v>
      </c>
    </row>
    <row r="172" spans="1:12" ht="12.75" hidden="1" customHeight="1" x14ac:dyDescent="0.2">
      <c r="A172" s="1245"/>
      <c r="B172" s="1079" t="str">
        <f>$F$8</f>
        <v>Condoms (male)</v>
      </c>
      <c r="C172" s="1097">
        <f>K39/120</f>
        <v>0</v>
      </c>
      <c r="D172" s="1097">
        <f>L39/120</f>
        <v>0</v>
      </c>
      <c r="E172" s="1097">
        <f>M39/120</f>
        <v>0</v>
      </c>
      <c r="F172" s="1097">
        <f t="shared" si="141"/>
        <v>0</v>
      </c>
      <c r="G172" s="664"/>
      <c r="H172" s="1079" t="str">
        <f>$F$8</f>
        <v>Condoms (male)</v>
      </c>
      <c r="I172" s="1098" t="e">
        <f t="shared" si="143"/>
        <v>#DIV/0!</v>
      </c>
      <c r="J172" s="1098" t="e">
        <f t="shared" si="144"/>
        <v>#DIV/0!</v>
      </c>
      <c r="K172" s="1098" t="e">
        <f t="shared" si="145"/>
        <v>#DIV/0!</v>
      </c>
      <c r="L172" s="234" t="e">
        <f t="shared" si="142"/>
        <v>#DIV/0!</v>
      </c>
    </row>
    <row r="173" spans="1:12" ht="12.75" hidden="1" customHeight="1" x14ac:dyDescent="0.2">
      <c r="A173" s="1245"/>
      <c r="B173" s="1079" t="str">
        <f>$G$8</f>
        <v>Condoms (female)</v>
      </c>
      <c r="C173" s="1097">
        <f>O39/120</f>
        <v>0</v>
      </c>
      <c r="D173" s="1097">
        <f>P39/120</f>
        <v>0</v>
      </c>
      <c r="E173" s="1097">
        <f>Q39/120</f>
        <v>0</v>
      </c>
      <c r="F173" s="1097">
        <f t="shared" si="141"/>
        <v>0</v>
      </c>
      <c r="G173" s="664"/>
      <c r="H173" s="1079" t="str">
        <f>$G$8</f>
        <v>Condoms (female)</v>
      </c>
      <c r="I173" s="1098" t="e">
        <f t="shared" si="143"/>
        <v>#DIV/0!</v>
      </c>
      <c r="J173" s="1098" t="e">
        <f t="shared" si="144"/>
        <v>#DIV/0!</v>
      </c>
      <c r="K173" s="1098" t="e">
        <f t="shared" si="145"/>
        <v>#DIV/0!</v>
      </c>
      <c r="L173" s="234" t="e">
        <f t="shared" si="142"/>
        <v>#DIV/0!</v>
      </c>
    </row>
    <row r="174" spans="1:12" ht="12.75" hidden="1" customHeight="1" x14ac:dyDescent="0.2">
      <c r="A174" s="1245"/>
      <c r="B174" s="1085" t="str">
        <f>$H$8</f>
        <v>Implants</v>
      </c>
      <c r="C174" s="800">
        <f>S39*3.5</f>
        <v>0</v>
      </c>
      <c r="D174" s="800">
        <f>T39*3.5</f>
        <v>0</v>
      </c>
      <c r="E174" s="800">
        <f>U39*3.5</f>
        <v>0</v>
      </c>
      <c r="F174" s="1096">
        <f t="shared" si="141"/>
        <v>0</v>
      </c>
      <c r="G174" s="664"/>
      <c r="H174" s="1085" t="str">
        <f>$H$8</f>
        <v>Implants</v>
      </c>
      <c r="I174" s="1098" t="e">
        <f t="shared" si="143"/>
        <v>#DIV/0!</v>
      </c>
      <c r="J174" s="1098" t="e">
        <f t="shared" si="144"/>
        <v>#DIV/0!</v>
      </c>
      <c r="K174" s="1098" t="e">
        <f t="shared" si="145"/>
        <v>#DIV/0!</v>
      </c>
      <c r="L174" s="233" t="e">
        <f t="shared" si="142"/>
        <v>#DIV/0!</v>
      </c>
    </row>
    <row r="175" spans="1:12" ht="12.75" hidden="1" customHeight="1" x14ac:dyDescent="0.2">
      <c r="A175" s="1245"/>
      <c r="B175" s="1085" t="str">
        <f>$I$8</f>
        <v>IUD</v>
      </c>
      <c r="C175" s="1099">
        <f>W39*3.5</f>
        <v>0</v>
      </c>
      <c r="D175" s="1099">
        <f>X39*3.5</f>
        <v>0</v>
      </c>
      <c r="E175" s="1099">
        <f>Y39*3.5</f>
        <v>0</v>
      </c>
      <c r="F175" s="1096">
        <f t="shared" si="141"/>
        <v>0</v>
      </c>
      <c r="G175" s="664"/>
      <c r="H175" s="1085" t="str">
        <f>$I$8</f>
        <v>IUD</v>
      </c>
      <c r="I175" s="1098" t="e">
        <f t="shared" si="143"/>
        <v>#DIV/0!</v>
      </c>
      <c r="J175" s="1098" t="e">
        <f t="shared" si="144"/>
        <v>#DIV/0!</v>
      </c>
      <c r="K175" s="1098" t="e">
        <f t="shared" si="145"/>
        <v>#DIV/0!</v>
      </c>
      <c r="L175" s="233" t="e">
        <f t="shared" si="142"/>
        <v>#DIV/0!</v>
      </c>
    </row>
    <row r="176" spans="1:12" ht="27" hidden="1" customHeight="1" x14ac:dyDescent="0.2">
      <c r="A176" s="1245"/>
      <c r="B176" s="1085" t="str">
        <f>$J$8</f>
        <v>Emergency Contraceptives</v>
      </c>
      <c r="C176" s="1114">
        <f>AA39/20</f>
        <v>0</v>
      </c>
      <c r="D176" s="1114">
        <f>AB39/20</f>
        <v>0</v>
      </c>
      <c r="E176" s="1114">
        <f>AC39/20</f>
        <v>0</v>
      </c>
      <c r="F176" s="1096">
        <f t="shared" si="141"/>
        <v>0</v>
      </c>
      <c r="G176" s="664"/>
      <c r="H176" s="1085" t="str">
        <f>$J$8</f>
        <v>Emergency Contraceptives</v>
      </c>
      <c r="I176" s="1098" t="e">
        <f>C176/F176</f>
        <v>#DIV/0!</v>
      </c>
      <c r="J176" s="1098" t="e">
        <f>D176/F176</f>
        <v>#DIV/0!</v>
      </c>
      <c r="K176" s="1098" t="e">
        <f>E176/F176</f>
        <v>#DIV/0!</v>
      </c>
      <c r="L176" s="233" t="e">
        <f>SUM(I176:K176)</f>
        <v>#DIV/0!</v>
      </c>
    </row>
    <row r="177" spans="1:12" ht="12.75" hidden="1" customHeight="1" x14ac:dyDescent="0.2">
      <c r="A177" s="1245"/>
      <c r="B177" s="1085">
        <f>$K$8</f>
        <v>0</v>
      </c>
      <c r="C177" s="1114">
        <f>AE39</f>
        <v>0</v>
      </c>
      <c r="D177" s="1114">
        <f>AF39</f>
        <v>0</v>
      </c>
      <c r="E177" s="1114">
        <f>AG39</f>
        <v>0</v>
      </c>
      <c r="F177" s="1096">
        <f t="shared" si="141"/>
        <v>0</v>
      </c>
      <c r="G177" s="664"/>
      <c r="H177" s="1085">
        <f>$K$8</f>
        <v>0</v>
      </c>
      <c r="I177" s="1098" t="e">
        <f>C177/F177</f>
        <v>#DIV/0!</v>
      </c>
      <c r="J177" s="1098" t="e">
        <f>D177/F177</f>
        <v>#DIV/0!</v>
      </c>
      <c r="K177" s="1098" t="e">
        <f>E177/F177</f>
        <v>#DIV/0!</v>
      </c>
      <c r="L177" s="233" t="e">
        <f>SUM(I177:K177)</f>
        <v>#DIV/0!</v>
      </c>
    </row>
    <row r="178" spans="1:12" ht="12.75" hidden="1" customHeight="1" x14ac:dyDescent="0.2">
      <c r="A178" s="1245"/>
      <c r="B178" s="706" t="s">
        <v>31</v>
      </c>
      <c r="C178" s="1097">
        <f>AI39</f>
        <v>0</v>
      </c>
      <c r="D178" s="1097">
        <f>AJ39</f>
        <v>0</v>
      </c>
      <c r="E178" s="1097">
        <f>AK39</f>
        <v>0</v>
      </c>
      <c r="F178" s="800">
        <f t="shared" si="141"/>
        <v>0</v>
      </c>
      <c r="G178" s="664"/>
      <c r="H178" s="1115" t="s">
        <v>31</v>
      </c>
      <c r="I178" s="1098" t="e">
        <f t="shared" si="143"/>
        <v>#DIV/0!</v>
      </c>
      <c r="J178" s="1098" t="e">
        <f t="shared" si="144"/>
        <v>#DIV/0!</v>
      </c>
      <c r="K178" s="1098" t="e">
        <f t="shared" si="145"/>
        <v>#DIV/0!</v>
      </c>
      <c r="L178" s="44" t="e">
        <f t="shared" si="142"/>
        <v>#DIV/0!</v>
      </c>
    </row>
    <row r="179" spans="1:12" ht="12.75" hidden="1" customHeight="1" x14ac:dyDescent="0.2">
      <c r="A179" s="1245"/>
      <c r="B179" s="664"/>
      <c r="C179" s="702">
        <f>SUM(C170:C178)</f>
        <v>0</v>
      </c>
      <c r="D179" s="702">
        <f>SUM(D170:D178)</f>
        <v>0</v>
      </c>
      <c r="E179" s="702">
        <f>SUM(E170:E178)</f>
        <v>0</v>
      </c>
      <c r="F179" s="702">
        <f>SUM(F170:F178)</f>
        <v>0</v>
      </c>
      <c r="G179" s="702"/>
      <c r="H179" s="664"/>
      <c r="I179" s="664"/>
      <c r="J179" s="664"/>
      <c r="K179" s="664"/>
    </row>
    <row r="180" spans="1:12" ht="12.75" hidden="1" customHeight="1" x14ac:dyDescent="0.2">
      <c r="A180" s="1245"/>
      <c r="B180" s="664"/>
      <c r="C180" s="723" t="e">
        <f>C179/$F$179</f>
        <v>#DIV/0!</v>
      </c>
      <c r="D180" s="723" t="e">
        <f>D179/$F$179</f>
        <v>#DIV/0!</v>
      </c>
      <c r="E180" s="723" t="e">
        <f>E179/$F$179</f>
        <v>#DIV/0!</v>
      </c>
      <c r="F180" s="723" t="e">
        <f>SUM(C180:E180)</f>
        <v>#DIV/0!</v>
      </c>
      <c r="G180" s="1092"/>
      <c r="H180" s="664"/>
      <c r="I180" s="664"/>
      <c r="J180" s="664"/>
      <c r="K180" s="664"/>
    </row>
    <row r="181" spans="1:12" ht="12.75" hidden="1" customHeight="1" x14ac:dyDescent="0.2">
      <c r="A181" s="1245"/>
      <c r="B181" s="664"/>
      <c r="C181" s="664"/>
      <c r="D181" s="664"/>
      <c r="E181" s="664"/>
      <c r="F181" s="664"/>
      <c r="G181" s="664"/>
      <c r="H181" s="664"/>
      <c r="I181" s="664"/>
      <c r="J181" s="664"/>
      <c r="K181" s="664"/>
    </row>
    <row r="182" spans="1:12" hidden="1" x14ac:dyDescent="0.2">
      <c r="A182" s="1245"/>
      <c r="B182" s="719" t="s">
        <v>70</v>
      </c>
      <c r="C182" s="664"/>
      <c r="D182" s="664"/>
      <c r="E182" s="664"/>
      <c r="F182" s="664"/>
      <c r="G182" s="664"/>
      <c r="H182" s="1105" t="s">
        <v>74</v>
      </c>
      <c r="I182" s="1106"/>
      <c r="J182" s="1106"/>
      <c r="K182" s="1106"/>
      <c r="L182" s="330"/>
    </row>
    <row r="183" spans="1:12" ht="25.5" hidden="1" x14ac:dyDescent="0.2">
      <c r="A183" s="1245"/>
      <c r="B183" s="1101"/>
      <c r="C183" s="1102" t="s">
        <v>27</v>
      </c>
      <c r="D183" s="1103" t="s">
        <v>59</v>
      </c>
      <c r="E183" s="1102" t="s">
        <v>89</v>
      </c>
      <c r="F183" s="1102" t="s">
        <v>24</v>
      </c>
      <c r="G183" s="664"/>
      <c r="H183" s="1101"/>
      <c r="I183" s="1102" t="s">
        <v>27</v>
      </c>
      <c r="J183" s="1103" t="s">
        <v>59</v>
      </c>
      <c r="K183" s="1102" t="s">
        <v>89</v>
      </c>
      <c r="L183" s="248" t="s">
        <v>24</v>
      </c>
    </row>
    <row r="184" spans="1:12" hidden="1" x14ac:dyDescent="0.2">
      <c r="A184" s="1245"/>
      <c r="B184" s="1079" t="str">
        <f>$D$8</f>
        <v>Pills</v>
      </c>
      <c r="C184" s="1096">
        <f>C72/15</f>
        <v>0</v>
      </c>
      <c r="D184" s="1096">
        <f>D72/15</f>
        <v>0</v>
      </c>
      <c r="E184" s="1096">
        <f>E72/15</f>
        <v>0</v>
      </c>
      <c r="F184" s="1097">
        <f t="shared" ref="F184:F192" si="146">SUM(C184:E184)</f>
        <v>0</v>
      </c>
      <c r="G184" s="664"/>
      <c r="H184" s="1079" t="str">
        <f>$D$8</f>
        <v>Pills</v>
      </c>
      <c r="I184" s="1098" t="e">
        <f>C184/F184</f>
        <v>#DIV/0!</v>
      </c>
      <c r="J184" s="1098" t="e">
        <f>D184/F184</f>
        <v>#DIV/0!</v>
      </c>
      <c r="K184" s="1098" t="e">
        <f>E184/F184</f>
        <v>#DIV/0!</v>
      </c>
      <c r="L184" s="234" t="e">
        <f t="shared" ref="L184:L192" si="147">SUM(I184:K184)</f>
        <v>#DIV/0!</v>
      </c>
    </row>
    <row r="185" spans="1:12" hidden="1" x14ac:dyDescent="0.2">
      <c r="A185" s="1245"/>
      <c r="B185" s="1084" t="str">
        <f>$E$8</f>
        <v>Injectables</v>
      </c>
      <c r="C185" s="1097">
        <f>G72/4</f>
        <v>0</v>
      </c>
      <c r="D185" s="1097">
        <f>H72/4</f>
        <v>0</v>
      </c>
      <c r="E185" s="1097">
        <f>I72/4</f>
        <v>0</v>
      </c>
      <c r="F185" s="1097">
        <f t="shared" si="146"/>
        <v>0</v>
      </c>
      <c r="G185" s="664"/>
      <c r="H185" s="1084" t="str">
        <f>$E$8</f>
        <v>Injectables</v>
      </c>
      <c r="I185" s="1098" t="e">
        <f t="shared" ref="I185:I192" si="148">C185/F185</f>
        <v>#DIV/0!</v>
      </c>
      <c r="J185" s="1098" t="e">
        <f t="shared" ref="J185:J192" si="149">D185/F185</f>
        <v>#DIV/0!</v>
      </c>
      <c r="K185" s="1098" t="e">
        <f t="shared" ref="K185:K192" si="150">E185/F185</f>
        <v>#DIV/0!</v>
      </c>
      <c r="L185" s="234" t="e">
        <f t="shared" si="147"/>
        <v>#DIV/0!</v>
      </c>
    </row>
    <row r="186" spans="1:12" ht="25.5" hidden="1" x14ac:dyDescent="0.2">
      <c r="A186" s="1245"/>
      <c r="B186" s="1079" t="str">
        <f>$F$8</f>
        <v>Condoms (male)</v>
      </c>
      <c r="C186" s="1097">
        <f>K72/120</f>
        <v>0</v>
      </c>
      <c r="D186" s="1097">
        <f>L72/120</f>
        <v>0</v>
      </c>
      <c r="E186" s="1097">
        <f>M72/120</f>
        <v>0</v>
      </c>
      <c r="F186" s="1097">
        <f t="shared" si="146"/>
        <v>0</v>
      </c>
      <c r="G186" s="664"/>
      <c r="H186" s="1079" t="str">
        <f>$F$8</f>
        <v>Condoms (male)</v>
      </c>
      <c r="I186" s="1098" t="e">
        <f t="shared" si="148"/>
        <v>#DIV/0!</v>
      </c>
      <c r="J186" s="1098" t="e">
        <f t="shared" si="149"/>
        <v>#DIV/0!</v>
      </c>
      <c r="K186" s="1098" t="e">
        <f t="shared" si="150"/>
        <v>#DIV/0!</v>
      </c>
      <c r="L186" s="234" t="e">
        <f t="shared" si="147"/>
        <v>#DIV/0!</v>
      </c>
    </row>
    <row r="187" spans="1:12" ht="25.5" hidden="1" x14ac:dyDescent="0.2">
      <c r="A187" s="1245"/>
      <c r="B187" s="1079" t="str">
        <f>$G$8</f>
        <v>Condoms (female)</v>
      </c>
      <c r="C187" s="1097">
        <f>O72/120</f>
        <v>0</v>
      </c>
      <c r="D187" s="1097">
        <f>P72/120</f>
        <v>0</v>
      </c>
      <c r="E187" s="1097">
        <f>Q72/120</f>
        <v>0</v>
      </c>
      <c r="F187" s="1097">
        <f t="shared" si="146"/>
        <v>0</v>
      </c>
      <c r="G187" s="664"/>
      <c r="H187" s="1079" t="str">
        <f>$G$8</f>
        <v>Condoms (female)</v>
      </c>
      <c r="I187" s="1098" t="e">
        <f t="shared" si="148"/>
        <v>#DIV/0!</v>
      </c>
      <c r="J187" s="1098" t="e">
        <f t="shared" si="149"/>
        <v>#DIV/0!</v>
      </c>
      <c r="K187" s="1098" t="e">
        <f t="shared" si="150"/>
        <v>#DIV/0!</v>
      </c>
      <c r="L187" s="234" t="e">
        <f t="shared" si="147"/>
        <v>#DIV/0!</v>
      </c>
    </row>
    <row r="188" spans="1:12" hidden="1" x14ac:dyDescent="0.2">
      <c r="A188" s="1245"/>
      <c r="B188" s="1085" t="str">
        <f>$H$8</f>
        <v>Implants</v>
      </c>
      <c r="C188" s="800">
        <f>S72*3.5</f>
        <v>0</v>
      </c>
      <c r="D188" s="800">
        <f>T72/0.29</f>
        <v>0</v>
      </c>
      <c r="E188" s="800">
        <f>U72/0.29</f>
        <v>0</v>
      </c>
      <c r="F188" s="1096">
        <f t="shared" si="146"/>
        <v>0</v>
      </c>
      <c r="G188" s="664"/>
      <c r="H188" s="1085" t="str">
        <f>$H$8</f>
        <v>Implants</v>
      </c>
      <c r="I188" s="1098" t="e">
        <f t="shared" si="148"/>
        <v>#DIV/0!</v>
      </c>
      <c r="J188" s="1098" t="e">
        <f t="shared" si="149"/>
        <v>#DIV/0!</v>
      </c>
      <c r="K188" s="1098" t="e">
        <f t="shared" si="150"/>
        <v>#DIV/0!</v>
      </c>
      <c r="L188" s="233" t="e">
        <f t="shared" si="147"/>
        <v>#DIV/0!</v>
      </c>
    </row>
    <row r="189" spans="1:12" hidden="1" x14ac:dyDescent="0.2">
      <c r="A189" s="1245"/>
      <c r="B189" s="1085" t="str">
        <f>$I$8</f>
        <v>IUD</v>
      </c>
      <c r="C189" s="1099">
        <f>W72*3.5</f>
        <v>0</v>
      </c>
      <c r="D189" s="1099">
        <f>X72*3.5</f>
        <v>0</v>
      </c>
      <c r="E189" s="1099">
        <f>Y72*3.5</f>
        <v>0</v>
      </c>
      <c r="F189" s="1096">
        <f t="shared" si="146"/>
        <v>0</v>
      </c>
      <c r="G189" s="664"/>
      <c r="H189" s="1085" t="str">
        <f>$I$8</f>
        <v>IUD</v>
      </c>
      <c r="I189" s="1098" t="e">
        <f t="shared" si="148"/>
        <v>#DIV/0!</v>
      </c>
      <c r="J189" s="1098" t="e">
        <f t="shared" si="149"/>
        <v>#DIV/0!</v>
      </c>
      <c r="K189" s="1098" t="e">
        <f t="shared" si="150"/>
        <v>#DIV/0!</v>
      </c>
      <c r="L189" s="233" t="e">
        <f t="shared" si="147"/>
        <v>#DIV/0!</v>
      </c>
    </row>
    <row r="190" spans="1:12" ht="38.25" hidden="1" x14ac:dyDescent="0.2">
      <c r="A190" s="1245"/>
      <c r="B190" s="1085" t="str">
        <f>$J$8</f>
        <v>Emergency Contraceptives</v>
      </c>
      <c r="C190" s="1099">
        <f>AA72/20</f>
        <v>0</v>
      </c>
      <c r="D190" s="1099">
        <f>AB72/20</f>
        <v>0</v>
      </c>
      <c r="E190" s="1099">
        <f>AC72/20</f>
        <v>0</v>
      </c>
      <c r="F190" s="1096">
        <f t="shared" si="146"/>
        <v>0</v>
      </c>
      <c r="G190" s="664"/>
      <c r="H190" s="1085" t="str">
        <f>$J$8</f>
        <v>Emergency Contraceptives</v>
      </c>
      <c r="I190" s="1098" t="e">
        <f>C190/F190</f>
        <v>#DIV/0!</v>
      </c>
      <c r="J190" s="1098" t="e">
        <f>D190/F190</f>
        <v>#DIV/0!</v>
      </c>
      <c r="K190" s="1098" t="e">
        <f>E190/F190</f>
        <v>#DIV/0!</v>
      </c>
      <c r="L190" s="233" t="e">
        <f>SUM(I190:K190)</f>
        <v>#DIV/0!</v>
      </c>
    </row>
    <row r="191" spans="1:12" hidden="1" x14ac:dyDescent="0.2">
      <c r="A191" s="1245"/>
      <c r="B191" s="1085">
        <f>$K$8</f>
        <v>0</v>
      </c>
      <c r="C191" s="1114">
        <f>AE72</f>
        <v>0</v>
      </c>
      <c r="D191" s="1114">
        <f>AF72</f>
        <v>0</v>
      </c>
      <c r="E191" s="1114">
        <f>AG72</f>
        <v>0</v>
      </c>
      <c r="F191" s="1096">
        <f t="shared" si="146"/>
        <v>0</v>
      </c>
      <c r="G191" s="664"/>
      <c r="H191" s="1085">
        <f>$K$8</f>
        <v>0</v>
      </c>
      <c r="I191" s="1098" t="e">
        <f>C191/F191</f>
        <v>#DIV/0!</v>
      </c>
      <c r="J191" s="1098" t="e">
        <f>D191/F191</f>
        <v>#DIV/0!</v>
      </c>
      <c r="K191" s="1098" t="e">
        <f>E191/F191</f>
        <v>#DIV/0!</v>
      </c>
      <c r="L191" s="233" t="e">
        <f>SUM(I191:K191)</f>
        <v>#DIV/0!</v>
      </c>
    </row>
    <row r="192" spans="1:12" hidden="1" x14ac:dyDescent="0.2">
      <c r="A192" s="1245"/>
      <c r="B192" s="1085" t="s">
        <v>31</v>
      </c>
      <c r="C192" s="1097">
        <f>AI72</f>
        <v>0</v>
      </c>
      <c r="D192" s="1097">
        <f>AJ72</f>
        <v>0</v>
      </c>
      <c r="E192" s="1097">
        <f>AK72</f>
        <v>0</v>
      </c>
      <c r="F192" s="800">
        <f t="shared" si="146"/>
        <v>0</v>
      </c>
      <c r="G192" s="664"/>
      <c r="H192" s="1085" t="s">
        <v>31</v>
      </c>
      <c r="I192" s="1098" t="e">
        <f t="shared" si="148"/>
        <v>#DIV/0!</v>
      </c>
      <c r="J192" s="1098" t="e">
        <f t="shared" si="149"/>
        <v>#DIV/0!</v>
      </c>
      <c r="K192" s="1098" t="e">
        <f t="shared" si="150"/>
        <v>#DIV/0!</v>
      </c>
      <c r="L192" s="44" t="e">
        <f t="shared" si="147"/>
        <v>#DIV/0!</v>
      </c>
    </row>
    <row r="193" spans="1:12" hidden="1" x14ac:dyDescent="0.2">
      <c r="A193" s="1245"/>
      <c r="B193" s="1079" t="s">
        <v>24</v>
      </c>
      <c r="C193" s="701">
        <f>SUM(C184:C192)</f>
        <v>0</v>
      </c>
      <c r="D193" s="701">
        <f>SUM(D184:D192)</f>
        <v>0</v>
      </c>
      <c r="E193" s="701">
        <f>SUM(E184:E192)</f>
        <v>0</v>
      </c>
      <c r="F193" s="701">
        <f>SUM(F184:F192)</f>
        <v>0</v>
      </c>
      <c r="G193" s="702"/>
      <c r="H193" s="1079" t="s">
        <v>24</v>
      </c>
      <c r="I193" s="701" t="e">
        <f>SUM(I184:I192)</f>
        <v>#DIV/0!</v>
      </c>
      <c r="J193" s="701" t="e">
        <f>SUM(J184:J192)</f>
        <v>#DIV/0!</v>
      </c>
      <c r="K193" s="701" t="e">
        <f>SUM(K184:K192)</f>
        <v>#DIV/0!</v>
      </c>
      <c r="L193" s="309" t="e">
        <f>SUM(L184:L192)</f>
        <v>#DIV/0!</v>
      </c>
    </row>
    <row r="194" spans="1:12" hidden="1" x14ac:dyDescent="0.2">
      <c r="A194" s="1245"/>
      <c r="B194" s="664"/>
      <c r="C194" s="723" t="e">
        <f>C193/$F$193</f>
        <v>#DIV/0!</v>
      </c>
      <c r="D194" s="723" t="e">
        <f>D193/$F$193</f>
        <v>#DIV/0!</v>
      </c>
      <c r="E194" s="723" t="e">
        <f>E193/$F$193</f>
        <v>#DIV/0!</v>
      </c>
      <c r="F194" s="723" t="e">
        <f>SUM(C194:E194)</f>
        <v>#DIV/0!</v>
      </c>
      <c r="G194" s="1092"/>
      <c r="H194" s="664"/>
      <c r="I194" s="1111" t="e">
        <f>I193/$L$193</f>
        <v>#DIV/0!</v>
      </c>
      <c r="J194" s="1111" t="e">
        <f>J193/$L$193</f>
        <v>#DIV/0!</v>
      </c>
      <c r="K194" s="1111" t="e">
        <f>K193/$L$193</f>
        <v>#DIV/0!</v>
      </c>
      <c r="L194" s="30" t="e">
        <f>SUM(I194:K194)</f>
        <v>#DIV/0!</v>
      </c>
    </row>
    <row r="195" spans="1:12" hidden="1" x14ac:dyDescent="0.2">
      <c r="A195" s="1245"/>
      <c r="B195" s="664"/>
      <c r="C195" s="664"/>
      <c r="D195" s="664"/>
      <c r="E195" s="664"/>
      <c r="F195" s="664"/>
      <c r="G195" s="664"/>
      <c r="H195" s="664"/>
      <c r="I195" s="664"/>
      <c r="J195" s="664"/>
      <c r="K195" s="664"/>
    </row>
    <row r="196" spans="1:12" hidden="1" x14ac:dyDescent="0.2">
      <c r="A196" s="1245"/>
      <c r="B196" s="664"/>
      <c r="C196" s="664"/>
      <c r="D196" s="664"/>
      <c r="E196" s="664"/>
      <c r="F196" s="664"/>
      <c r="G196" s="664"/>
      <c r="H196" s="664"/>
      <c r="I196" s="664"/>
      <c r="J196" s="664"/>
      <c r="K196" s="664"/>
    </row>
    <row r="197" spans="1:12" hidden="1" x14ac:dyDescent="0.2">
      <c r="A197" s="1245"/>
      <c r="B197" s="664"/>
      <c r="C197" s="664"/>
      <c r="D197" s="664"/>
      <c r="E197" s="664"/>
      <c r="F197" s="664"/>
      <c r="G197" s="664"/>
      <c r="H197" s="664"/>
      <c r="I197" s="664"/>
      <c r="J197" s="664"/>
      <c r="K197" s="664"/>
    </row>
    <row r="198" spans="1:12" hidden="1" x14ac:dyDescent="0.2">
      <c r="A198" s="1245"/>
      <c r="B198" s="719"/>
      <c r="C198" s="664"/>
      <c r="D198" s="664"/>
      <c r="E198" s="664"/>
      <c r="F198" s="664"/>
      <c r="G198" s="664"/>
      <c r="H198" s="664"/>
      <c r="I198" s="664"/>
      <c r="J198" s="664"/>
      <c r="K198" s="664"/>
    </row>
    <row r="199" spans="1:12" hidden="1" x14ac:dyDescent="0.2">
      <c r="A199" s="1245"/>
      <c r="B199" s="664"/>
      <c r="C199" s="664"/>
      <c r="D199" s="664"/>
      <c r="E199" s="664"/>
      <c r="F199" s="664"/>
      <c r="G199" s="664"/>
      <c r="H199" s="664"/>
      <c r="I199" s="664"/>
      <c r="J199" s="664"/>
      <c r="K199" s="664"/>
    </row>
    <row r="200" spans="1:12" hidden="1" x14ac:dyDescent="0.2">
      <c r="A200" s="1245"/>
      <c r="B200" s="664"/>
      <c r="C200" s="664"/>
      <c r="D200" s="664"/>
      <c r="E200" s="664"/>
      <c r="F200" s="664"/>
      <c r="G200" s="664"/>
      <c r="H200" s="664"/>
      <c r="I200" s="664"/>
      <c r="J200" s="664"/>
      <c r="K200" s="664"/>
    </row>
    <row r="201" spans="1:12" hidden="1" x14ac:dyDescent="0.2">
      <c r="A201" s="1245"/>
      <c r="B201" s="664"/>
      <c r="C201" s="664"/>
      <c r="D201" s="664"/>
      <c r="E201" s="664"/>
      <c r="F201" s="664"/>
      <c r="G201" s="664"/>
      <c r="H201" s="664"/>
      <c r="I201" s="664"/>
      <c r="J201" s="664"/>
      <c r="K201" s="664"/>
    </row>
    <row r="202" spans="1:12" hidden="1" x14ac:dyDescent="0.2">
      <c r="A202" s="1245"/>
      <c r="B202" s="664"/>
      <c r="C202" s="664"/>
      <c r="D202" s="664"/>
      <c r="E202" s="664"/>
      <c r="F202" s="664"/>
      <c r="G202" s="664"/>
      <c r="H202" s="664"/>
      <c r="I202" s="664"/>
      <c r="J202" s="664"/>
      <c r="K202" s="664"/>
    </row>
    <row r="203" spans="1:12" hidden="1" x14ac:dyDescent="0.2">
      <c r="A203" s="1245"/>
      <c r="B203" s="664"/>
      <c r="C203" s="664"/>
      <c r="D203" s="664"/>
      <c r="E203" s="664"/>
      <c r="F203" s="664"/>
      <c r="G203" s="664"/>
      <c r="H203" s="664"/>
      <c r="I203" s="664"/>
      <c r="J203" s="664"/>
      <c r="K203" s="664"/>
    </row>
    <row r="204" spans="1:12" hidden="1" x14ac:dyDescent="0.2">
      <c r="A204" s="1245"/>
      <c r="B204" s="664"/>
      <c r="C204" s="664"/>
      <c r="D204" s="664"/>
      <c r="E204" s="664"/>
      <c r="F204" s="664"/>
      <c r="G204" s="664"/>
      <c r="H204" s="664"/>
      <c r="I204" s="664"/>
      <c r="J204" s="664"/>
      <c r="K204" s="664"/>
    </row>
    <row r="205" spans="1:12" hidden="1" x14ac:dyDescent="0.2">
      <c r="A205" s="1245"/>
      <c r="B205" s="664"/>
      <c r="C205" s="664"/>
      <c r="D205" s="664"/>
      <c r="E205" s="664"/>
      <c r="F205" s="664"/>
      <c r="G205" s="664"/>
      <c r="H205" s="664"/>
      <c r="I205" s="664"/>
      <c r="J205" s="664"/>
      <c r="K205" s="664"/>
    </row>
    <row r="206" spans="1:12" hidden="1" x14ac:dyDescent="0.2">
      <c r="A206" s="1245"/>
      <c r="B206" s="664"/>
      <c r="C206" s="664"/>
      <c r="D206" s="664"/>
      <c r="E206" s="664"/>
      <c r="F206" s="664"/>
      <c r="G206" s="664"/>
      <c r="H206" s="664"/>
      <c r="I206" s="664"/>
      <c r="J206" s="664"/>
      <c r="K206" s="664"/>
    </row>
    <row r="207" spans="1:12" hidden="1" x14ac:dyDescent="0.2">
      <c r="A207" s="1245"/>
      <c r="B207" s="664"/>
      <c r="C207" s="664"/>
      <c r="D207" s="664"/>
      <c r="E207" s="664"/>
      <c r="F207" s="664"/>
      <c r="G207" s="664"/>
      <c r="H207" s="664"/>
      <c r="I207" s="664"/>
      <c r="J207" s="664"/>
      <c r="K207" s="664"/>
    </row>
    <row r="208" spans="1:12" hidden="1" x14ac:dyDescent="0.2">
      <c r="A208" s="1245"/>
      <c r="B208" s="664"/>
      <c r="C208" s="664"/>
      <c r="D208" s="664"/>
      <c r="E208" s="664"/>
      <c r="F208" s="664"/>
      <c r="G208" s="664"/>
      <c r="H208" s="664"/>
      <c r="I208" s="664"/>
      <c r="J208" s="664"/>
      <c r="K208" s="664"/>
    </row>
    <row r="209" spans="1:11" hidden="1" x14ac:dyDescent="0.2">
      <c r="A209" s="1245"/>
      <c r="B209" s="664"/>
      <c r="C209" s="664"/>
      <c r="D209" s="664"/>
      <c r="E209" s="664"/>
      <c r="F209" s="664"/>
      <c r="G209" s="664"/>
      <c r="H209" s="664"/>
      <c r="I209" s="664"/>
      <c r="J209" s="664"/>
      <c r="K209" s="664"/>
    </row>
    <row r="210" spans="1:11" hidden="1" x14ac:dyDescent="0.2">
      <c r="A210" s="1245"/>
      <c r="B210" s="664"/>
      <c r="C210" s="664"/>
      <c r="D210" s="664"/>
      <c r="E210" s="664"/>
      <c r="F210" s="664"/>
      <c r="G210" s="664"/>
      <c r="H210" s="664"/>
      <c r="I210" s="664"/>
      <c r="J210" s="664"/>
      <c r="K210" s="664"/>
    </row>
    <row r="211" spans="1:11" hidden="1" x14ac:dyDescent="0.2">
      <c r="A211" s="1245"/>
      <c r="B211" s="664"/>
      <c r="C211" s="664"/>
      <c r="D211" s="664"/>
      <c r="E211" s="664"/>
      <c r="F211" s="664"/>
      <c r="G211" s="664"/>
      <c r="H211" s="664"/>
      <c r="I211" s="664"/>
      <c r="J211" s="664"/>
      <c r="K211" s="664"/>
    </row>
    <row r="212" spans="1:11" hidden="1" x14ac:dyDescent="0.2">
      <c r="A212" s="1245"/>
      <c r="B212" s="664"/>
      <c r="C212" s="664"/>
      <c r="D212" s="664"/>
      <c r="E212" s="664"/>
      <c r="F212" s="664"/>
      <c r="G212" s="664"/>
      <c r="H212" s="664"/>
      <c r="I212" s="664"/>
      <c r="J212" s="664"/>
      <c r="K212" s="664"/>
    </row>
    <row r="213" spans="1:11" hidden="1" x14ac:dyDescent="0.2">
      <c r="A213" s="1245"/>
      <c r="B213" s="664"/>
      <c r="C213" s="664"/>
      <c r="D213" s="664"/>
      <c r="E213" s="664"/>
      <c r="F213" s="664"/>
      <c r="G213" s="664"/>
      <c r="H213" s="664"/>
      <c r="I213" s="664"/>
      <c r="J213" s="664"/>
      <c r="K213" s="664"/>
    </row>
    <row r="214" spans="1:11" hidden="1" x14ac:dyDescent="0.2">
      <c r="A214" s="1245"/>
      <c r="B214" s="664"/>
      <c r="C214" s="664"/>
      <c r="D214" s="664"/>
      <c r="E214" s="664"/>
      <c r="F214" s="664"/>
      <c r="G214" s="664"/>
      <c r="H214" s="664"/>
      <c r="I214" s="664"/>
      <c r="J214" s="664"/>
      <c r="K214" s="664"/>
    </row>
    <row r="215" spans="1:11" hidden="1" x14ac:dyDescent="0.2">
      <c r="A215" s="1245"/>
      <c r="B215" s="664"/>
      <c r="C215" s="664"/>
      <c r="D215" s="664"/>
      <c r="E215" s="664"/>
      <c r="F215" s="664"/>
      <c r="G215" s="664"/>
      <c r="H215" s="664"/>
      <c r="I215" s="664"/>
      <c r="J215" s="664"/>
      <c r="K215" s="664"/>
    </row>
    <row r="216" spans="1:11" hidden="1" x14ac:dyDescent="0.2">
      <c r="A216" s="1245"/>
      <c r="B216" s="664"/>
      <c r="C216" s="664"/>
      <c r="D216" s="664"/>
      <c r="E216" s="664"/>
      <c r="F216" s="664"/>
      <c r="G216" s="664"/>
      <c r="H216" s="664"/>
      <c r="I216" s="664"/>
      <c r="J216" s="664"/>
      <c r="K216" s="664"/>
    </row>
    <row r="217" spans="1:11" hidden="1" x14ac:dyDescent="0.2"/>
    <row r="218" spans="1:11" hidden="1" x14ac:dyDescent="0.2"/>
    <row r="219" spans="1:11" ht="25.5" hidden="1" x14ac:dyDescent="0.2">
      <c r="B219" t="s">
        <v>61</v>
      </c>
      <c r="C219" s="223" t="s">
        <v>27</v>
      </c>
      <c r="D219" s="224" t="s">
        <v>59</v>
      </c>
      <c r="E219" s="225" t="s">
        <v>89</v>
      </c>
      <c r="F219" s="226" t="s">
        <v>24</v>
      </c>
    </row>
    <row r="220" spans="1:11" hidden="1" x14ac:dyDescent="0.2">
      <c r="B220" s="229" t="s">
        <v>66</v>
      </c>
      <c r="C220" s="159" t="e">
        <f>I128</f>
        <v>#DIV/0!</v>
      </c>
      <c r="D220" s="159" t="e">
        <f>J128</f>
        <v>#DIV/0!</v>
      </c>
      <c r="E220" s="159" t="e">
        <f>K128</f>
        <v>#DIV/0!</v>
      </c>
      <c r="F220" s="159" t="e">
        <f>SUM(C220:E220)</f>
        <v>#DIV/0!</v>
      </c>
    </row>
    <row r="221" spans="1:11" hidden="1" x14ac:dyDescent="0.2">
      <c r="B221" s="228" t="s">
        <v>58</v>
      </c>
      <c r="C221" s="159" t="e">
        <f>I142</f>
        <v>#DIV/0!</v>
      </c>
      <c r="D221" s="159" t="e">
        <f>J142</f>
        <v>#DIV/0!</v>
      </c>
      <c r="E221" s="159" t="e">
        <f>K142</f>
        <v>#DIV/0!</v>
      </c>
      <c r="F221" s="159" t="e">
        <f>SUM(C221:E221)</f>
        <v>#DIV/0!</v>
      </c>
    </row>
    <row r="222" spans="1:11" hidden="1" x14ac:dyDescent="0.2"/>
    <row r="223" spans="1:11" hidden="1" x14ac:dyDescent="0.2"/>
    <row r="224" spans="1:11" ht="25.5" hidden="1" customHeight="1" x14ac:dyDescent="0.2"/>
    <row r="225" spans="12:12" hidden="1" x14ac:dyDescent="0.2"/>
    <row r="226" spans="12:12" hidden="1" x14ac:dyDescent="0.2"/>
    <row r="227" spans="12:12" hidden="1" x14ac:dyDescent="0.2"/>
    <row r="228" spans="12:12" hidden="1" x14ac:dyDescent="0.2"/>
    <row r="229" spans="12:12" hidden="1" x14ac:dyDescent="0.2"/>
    <row r="230" spans="12:12" hidden="1" x14ac:dyDescent="0.2"/>
    <row r="231" spans="12:12" hidden="1" x14ac:dyDescent="0.2"/>
    <row r="232" spans="12:12" hidden="1" x14ac:dyDescent="0.2"/>
    <row r="233" spans="12:12" hidden="1" x14ac:dyDescent="0.2"/>
    <row r="234" spans="12:12" hidden="1" x14ac:dyDescent="0.2"/>
    <row r="235" spans="12:12" hidden="1" x14ac:dyDescent="0.2"/>
    <row r="236" spans="12:12" hidden="1" x14ac:dyDescent="0.2"/>
    <row r="237" spans="12:12" hidden="1" x14ac:dyDescent="0.2"/>
    <row r="238" spans="12:12" hidden="1" x14ac:dyDescent="0.2">
      <c r="L238" s="254"/>
    </row>
    <row r="239" spans="12:12" hidden="1" x14ac:dyDescent="0.2"/>
    <row r="240" spans="12:12" hidden="1" x14ac:dyDescent="0.2"/>
    <row r="241" spans="1:12" hidden="1" x14ac:dyDescent="0.2"/>
    <row r="242" spans="1:12" hidden="1" x14ac:dyDescent="0.2"/>
    <row r="243" spans="1:12" hidden="1" x14ac:dyDescent="0.2"/>
    <row r="244" spans="1:12" hidden="1" x14ac:dyDescent="0.2"/>
    <row r="245" spans="1:12" hidden="1" x14ac:dyDescent="0.2">
      <c r="A245" s="5" t="s">
        <v>62</v>
      </c>
    </row>
    <row r="246" spans="1:12" hidden="1" x14ac:dyDescent="0.2">
      <c r="B246" s="5"/>
      <c r="C246" s="5" t="s">
        <v>65</v>
      </c>
      <c r="I246" s="5" t="s">
        <v>64</v>
      </c>
    </row>
    <row r="247" spans="1:12" hidden="1" x14ac:dyDescent="0.2">
      <c r="C247" t="str">
        <f t="shared" ref="C247:F254" si="151">C45</f>
        <v>Public</v>
      </c>
      <c r="D247" t="str">
        <f t="shared" si="151"/>
        <v>Private Non Profit</v>
      </c>
      <c r="E247" t="str">
        <f t="shared" si="151"/>
        <v>Commercial</v>
      </c>
      <c r="F247" t="str">
        <f t="shared" si="151"/>
        <v>Total</v>
      </c>
      <c r="I247" t="str">
        <f t="shared" ref="I247:L254" si="152">C78</f>
        <v>Public</v>
      </c>
      <c r="J247" t="str">
        <f t="shared" si="152"/>
        <v>Private Non Profit</v>
      </c>
      <c r="K247" t="str">
        <f t="shared" si="152"/>
        <v>Commercial</v>
      </c>
      <c r="L247" t="str">
        <f t="shared" si="152"/>
        <v>Total</v>
      </c>
    </row>
    <row r="248" spans="1:12" hidden="1" x14ac:dyDescent="0.2">
      <c r="B248">
        <f t="shared" ref="B248:B253" si="153">B46</f>
        <v>0</v>
      </c>
      <c r="C248" s="222">
        <f t="shared" si="151"/>
        <v>0</v>
      </c>
      <c r="D248" s="222">
        <f t="shared" si="151"/>
        <v>0</v>
      </c>
      <c r="E248" s="222">
        <f t="shared" si="151"/>
        <v>0</v>
      </c>
      <c r="F248" s="222">
        <f t="shared" si="151"/>
        <v>0</v>
      </c>
      <c r="H248">
        <f t="shared" ref="H248:H253" si="154">B79</f>
        <v>0</v>
      </c>
      <c r="I248" s="222">
        <f t="shared" si="152"/>
        <v>0</v>
      </c>
      <c r="J248" s="222">
        <f t="shared" si="152"/>
        <v>0</v>
      </c>
      <c r="K248" s="222">
        <f t="shared" si="152"/>
        <v>0</v>
      </c>
      <c r="L248" s="222">
        <f t="shared" si="152"/>
        <v>0</v>
      </c>
    </row>
    <row r="249" spans="1:12" hidden="1" x14ac:dyDescent="0.2">
      <c r="B249">
        <f t="shared" si="153"/>
        <v>0</v>
      </c>
      <c r="C249" s="222">
        <f t="shared" si="151"/>
        <v>0</v>
      </c>
      <c r="D249" s="222">
        <f t="shared" si="151"/>
        <v>0</v>
      </c>
      <c r="E249" s="222">
        <f t="shared" si="151"/>
        <v>0</v>
      </c>
      <c r="F249" s="222">
        <f t="shared" si="151"/>
        <v>0</v>
      </c>
      <c r="H249">
        <f t="shared" si="154"/>
        <v>0</v>
      </c>
      <c r="I249" s="222">
        <f t="shared" si="152"/>
        <v>0</v>
      </c>
      <c r="J249" s="222">
        <f t="shared" si="152"/>
        <v>0</v>
      </c>
      <c r="K249" s="222">
        <f t="shared" si="152"/>
        <v>0</v>
      </c>
      <c r="L249" s="222">
        <f t="shared" si="152"/>
        <v>0</v>
      </c>
    </row>
    <row r="250" spans="1:12" hidden="1" x14ac:dyDescent="0.2">
      <c r="B250">
        <f t="shared" si="153"/>
        <v>1</v>
      </c>
      <c r="C250" s="222">
        <f t="shared" si="151"/>
        <v>0</v>
      </c>
      <c r="D250" s="222">
        <f t="shared" si="151"/>
        <v>0</v>
      </c>
      <c r="E250" s="222">
        <f t="shared" si="151"/>
        <v>0</v>
      </c>
      <c r="F250" s="222">
        <f t="shared" si="151"/>
        <v>0</v>
      </c>
      <c r="H250">
        <f t="shared" si="154"/>
        <v>1</v>
      </c>
      <c r="I250" s="222">
        <f t="shared" si="152"/>
        <v>0</v>
      </c>
      <c r="J250" s="222">
        <f t="shared" si="152"/>
        <v>0</v>
      </c>
      <c r="K250" s="222">
        <f t="shared" si="152"/>
        <v>0</v>
      </c>
      <c r="L250" s="222">
        <f t="shared" si="152"/>
        <v>0</v>
      </c>
    </row>
    <row r="251" spans="1:12" hidden="1" x14ac:dyDescent="0.2">
      <c r="B251">
        <f t="shared" si="153"/>
        <v>2</v>
      </c>
      <c r="C251" s="222">
        <f t="shared" si="151"/>
        <v>0</v>
      </c>
      <c r="D251" s="222">
        <f t="shared" si="151"/>
        <v>0</v>
      </c>
      <c r="E251" s="222">
        <f t="shared" si="151"/>
        <v>0</v>
      </c>
      <c r="F251" s="222">
        <f t="shared" si="151"/>
        <v>0</v>
      </c>
      <c r="H251">
        <f t="shared" si="154"/>
        <v>2</v>
      </c>
      <c r="I251" s="222">
        <f t="shared" si="152"/>
        <v>0</v>
      </c>
      <c r="J251" s="222">
        <f t="shared" si="152"/>
        <v>0</v>
      </c>
      <c r="K251" s="222">
        <f t="shared" si="152"/>
        <v>0</v>
      </c>
      <c r="L251" s="222">
        <f t="shared" si="152"/>
        <v>0</v>
      </c>
    </row>
    <row r="252" spans="1:12" hidden="1" x14ac:dyDescent="0.2">
      <c r="B252">
        <f t="shared" si="153"/>
        <v>3</v>
      </c>
      <c r="C252" s="222">
        <f t="shared" si="151"/>
        <v>0</v>
      </c>
      <c r="D252" s="222">
        <f t="shared" si="151"/>
        <v>0</v>
      </c>
      <c r="E252" s="222">
        <f t="shared" si="151"/>
        <v>0</v>
      </c>
      <c r="F252" s="222">
        <f t="shared" si="151"/>
        <v>0</v>
      </c>
      <c r="H252">
        <f t="shared" si="154"/>
        <v>3</v>
      </c>
      <c r="I252" s="222">
        <f t="shared" si="152"/>
        <v>0</v>
      </c>
      <c r="J252" s="222">
        <f t="shared" si="152"/>
        <v>0</v>
      </c>
      <c r="K252" s="222">
        <f t="shared" si="152"/>
        <v>0</v>
      </c>
      <c r="L252" s="222">
        <f t="shared" si="152"/>
        <v>0</v>
      </c>
    </row>
    <row r="253" spans="1:12" hidden="1" x14ac:dyDescent="0.2">
      <c r="B253">
        <f t="shared" si="153"/>
        <v>4</v>
      </c>
      <c r="C253" s="222">
        <f t="shared" si="151"/>
        <v>0</v>
      </c>
      <c r="D253" s="222">
        <f t="shared" si="151"/>
        <v>0</v>
      </c>
      <c r="E253" s="222">
        <f t="shared" si="151"/>
        <v>0</v>
      </c>
      <c r="F253" s="222">
        <f t="shared" si="151"/>
        <v>0</v>
      </c>
      <c r="H253">
        <f t="shared" si="154"/>
        <v>4</v>
      </c>
      <c r="I253" s="222">
        <f t="shared" si="152"/>
        <v>0</v>
      </c>
      <c r="J253" s="222">
        <f t="shared" si="152"/>
        <v>0</v>
      </c>
      <c r="K253" s="222">
        <f t="shared" si="152"/>
        <v>0</v>
      </c>
      <c r="L253" s="222">
        <f t="shared" si="152"/>
        <v>0</v>
      </c>
    </row>
    <row r="254" spans="1:12" hidden="1" x14ac:dyDescent="0.2">
      <c r="C254" s="222">
        <f t="shared" si="151"/>
        <v>0</v>
      </c>
      <c r="D254" s="222">
        <f t="shared" si="151"/>
        <v>0</v>
      </c>
      <c r="E254" s="222">
        <f t="shared" si="151"/>
        <v>0</v>
      </c>
      <c r="F254" s="222">
        <f t="shared" si="151"/>
        <v>0</v>
      </c>
      <c r="I254" s="222">
        <f t="shared" si="152"/>
        <v>0</v>
      </c>
      <c r="J254" s="222">
        <f t="shared" si="152"/>
        <v>0</v>
      </c>
      <c r="K254" s="222">
        <f t="shared" si="152"/>
        <v>0</v>
      </c>
      <c r="L254" s="222">
        <f t="shared" si="152"/>
        <v>0</v>
      </c>
    </row>
    <row r="255" spans="1:12" hidden="1" x14ac:dyDescent="0.2">
      <c r="C255" s="159"/>
    </row>
    <row r="256" spans="1:12" hidden="1" x14ac:dyDescent="0.2">
      <c r="C256" t="s">
        <v>27</v>
      </c>
      <c r="D256" t="s">
        <v>59</v>
      </c>
      <c r="E256" t="s">
        <v>89</v>
      </c>
      <c r="F256" t="s">
        <v>24</v>
      </c>
      <c r="I256" t="s">
        <v>27</v>
      </c>
      <c r="J256" t="s">
        <v>59</v>
      </c>
      <c r="K256" t="s">
        <v>89</v>
      </c>
      <c r="L256" t="s">
        <v>24</v>
      </c>
    </row>
    <row r="257" spans="2:12" hidden="1" x14ac:dyDescent="0.2">
      <c r="B257">
        <f t="shared" ref="B257:B262" si="155">B248</f>
        <v>0</v>
      </c>
      <c r="C257" s="159" t="e">
        <f>C248/$F$248</f>
        <v>#DIV/0!</v>
      </c>
      <c r="D257" s="159" t="e">
        <f>D248/$F$248</f>
        <v>#DIV/0!</v>
      </c>
      <c r="E257" s="159" t="e">
        <f>E248/$F$248</f>
        <v>#DIV/0!</v>
      </c>
      <c r="F257" s="30" t="e">
        <f t="shared" ref="F257:F262" si="156">SUM(C257:E257)</f>
        <v>#DIV/0!</v>
      </c>
      <c r="H257">
        <f t="shared" ref="H257:H262" si="157">H248</f>
        <v>0</v>
      </c>
      <c r="I257" s="159" t="e">
        <f>I248/$L$248</f>
        <v>#DIV/0!</v>
      </c>
      <c r="J257" s="159" t="e">
        <f>J248/$L$248</f>
        <v>#DIV/0!</v>
      </c>
      <c r="K257" s="159" t="e">
        <f>K248/$L$248</f>
        <v>#DIV/0!</v>
      </c>
      <c r="L257" s="30" t="e">
        <f t="shared" ref="L257:L262" si="158">SUM(I257:K257)</f>
        <v>#DIV/0!</v>
      </c>
    </row>
    <row r="258" spans="2:12" hidden="1" x14ac:dyDescent="0.2">
      <c r="B258">
        <f t="shared" si="155"/>
        <v>0</v>
      </c>
      <c r="C258" s="159" t="e">
        <f>C249/$F$249</f>
        <v>#DIV/0!</v>
      </c>
      <c r="D258" s="159" t="e">
        <f>D249/$F$249</f>
        <v>#DIV/0!</v>
      </c>
      <c r="E258" s="159" t="e">
        <f>E249/$F$249</f>
        <v>#DIV/0!</v>
      </c>
      <c r="F258" s="30" t="e">
        <f t="shared" si="156"/>
        <v>#DIV/0!</v>
      </c>
      <c r="H258">
        <f t="shared" si="157"/>
        <v>0</v>
      </c>
      <c r="I258" s="159" t="e">
        <f>I249/$L$249</f>
        <v>#DIV/0!</v>
      </c>
      <c r="J258" s="159" t="e">
        <f>J249/$L$249</f>
        <v>#DIV/0!</v>
      </c>
      <c r="K258" s="159" t="e">
        <f>K249/$L$249</f>
        <v>#DIV/0!</v>
      </c>
      <c r="L258" s="30" t="e">
        <f t="shared" si="158"/>
        <v>#DIV/0!</v>
      </c>
    </row>
    <row r="259" spans="2:12" hidden="1" x14ac:dyDescent="0.2">
      <c r="B259">
        <f t="shared" si="155"/>
        <v>1</v>
      </c>
      <c r="C259" s="159" t="e">
        <f>C250/$F$250</f>
        <v>#DIV/0!</v>
      </c>
      <c r="D259" s="159" t="e">
        <f>D250/$F$250</f>
        <v>#DIV/0!</v>
      </c>
      <c r="E259" s="159" t="e">
        <f>E250/$F$250</f>
        <v>#DIV/0!</v>
      </c>
      <c r="F259" s="30" t="e">
        <f t="shared" si="156"/>
        <v>#DIV/0!</v>
      </c>
      <c r="H259">
        <f t="shared" si="157"/>
        <v>1</v>
      </c>
      <c r="I259" s="159" t="e">
        <f t="shared" ref="I259:K262" si="159">I250/$L250</f>
        <v>#DIV/0!</v>
      </c>
      <c r="J259" s="159" t="e">
        <f t="shared" si="159"/>
        <v>#DIV/0!</v>
      </c>
      <c r="K259" s="159" t="e">
        <f t="shared" si="159"/>
        <v>#DIV/0!</v>
      </c>
      <c r="L259" s="30" t="e">
        <f t="shared" si="158"/>
        <v>#DIV/0!</v>
      </c>
    </row>
    <row r="260" spans="2:12" hidden="1" x14ac:dyDescent="0.2">
      <c r="B260">
        <f t="shared" si="155"/>
        <v>2</v>
      </c>
      <c r="C260" s="159" t="e">
        <f>C251/$F$251</f>
        <v>#DIV/0!</v>
      </c>
      <c r="D260" s="159" t="e">
        <f>D251/$F$251</f>
        <v>#DIV/0!</v>
      </c>
      <c r="E260" s="159" t="e">
        <f>E251/$F$251</f>
        <v>#DIV/0!</v>
      </c>
      <c r="F260" s="30" t="e">
        <f t="shared" si="156"/>
        <v>#DIV/0!</v>
      </c>
      <c r="H260">
        <f t="shared" si="157"/>
        <v>2</v>
      </c>
      <c r="I260" s="159" t="e">
        <f t="shared" si="159"/>
        <v>#DIV/0!</v>
      </c>
      <c r="J260" s="159" t="e">
        <f t="shared" si="159"/>
        <v>#DIV/0!</v>
      </c>
      <c r="K260" s="159" t="e">
        <f t="shared" si="159"/>
        <v>#DIV/0!</v>
      </c>
      <c r="L260" s="30" t="e">
        <f t="shared" si="158"/>
        <v>#DIV/0!</v>
      </c>
    </row>
    <row r="261" spans="2:12" hidden="1" x14ac:dyDescent="0.2">
      <c r="B261">
        <f t="shared" si="155"/>
        <v>3</v>
      </c>
      <c r="C261" s="159" t="e">
        <f>C252/$F$252</f>
        <v>#DIV/0!</v>
      </c>
      <c r="D261" s="159" t="e">
        <f>D252/$F$252</f>
        <v>#DIV/0!</v>
      </c>
      <c r="E261" s="159" t="e">
        <f>E252/$F$252</f>
        <v>#DIV/0!</v>
      </c>
      <c r="F261" s="30" t="e">
        <f t="shared" si="156"/>
        <v>#DIV/0!</v>
      </c>
      <c r="H261">
        <f t="shared" si="157"/>
        <v>3</v>
      </c>
      <c r="I261" s="159" t="e">
        <f t="shared" si="159"/>
        <v>#DIV/0!</v>
      </c>
      <c r="J261" s="159" t="e">
        <f t="shared" si="159"/>
        <v>#DIV/0!</v>
      </c>
      <c r="K261" s="159" t="e">
        <f t="shared" si="159"/>
        <v>#DIV/0!</v>
      </c>
      <c r="L261" s="30" t="e">
        <f t="shared" si="158"/>
        <v>#DIV/0!</v>
      </c>
    </row>
    <row r="262" spans="2:12" hidden="1" x14ac:dyDescent="0.2">
      <c r="B262">
        <f t="shared" si="155"/>
        <v>4</v>
      </c>
      <c r="C262" s="159" t="e">
        <f>C253/$F$253</f>
        <v>#DIV/0!</v>
      </c>
      <c r="D262" s="159" t="e">
        <f>D253/$F$253</f>
        <v>#DIV/0!</v>
      </c>
      <c r="E262" s="159" t="e">
        <f>E253/$F$253</f>
        <v>#DIV/0!</v>
      </c>
      <c r="F262" s="30" t="e">
        <f t="shared" si="156"/>
        <v>#DIV/0!</v>
      </c>
      <c r="H262">
        <f t="shared" si="157"/>
        <v>4</v>
      </c>
      <c r="I262" s="159" t="e">
        <f t="shared" si="159"/>
        <v>#DIV/0!</v>
      </c>
      <c r="J262" s="159" t="e">
        <f t="shared" si="159"/>
        <v>#DIV/0!</v>
      </c>
      <c r="K262" s="159" t="e">
        <f t="shared" si="159"/>
        <v>#DIV/0!</v>
      </c>
      <c r="L262" s="30" t="e">
        <f t="shared" si="158"/>
        <v>#DIV/0!</v>
      </c>
    </row>
    <row r="263" spans="2:12" hidden="1" x14ac:dyDescent="0.2"/>
    <row r="264" spans="2:12" ht="13.5" thickTop="1" x14ac:dyDescent="0.2"/>
  </sheetData>
  <sheetProtection password="E460" sheet="1"/>
  <mergeCells count="59">
    <mergeCell ref="AE77:AH77"/>
    <mergeCell ref="W77:Z77"/>
    <mergeCell ref="O77:R77"/>
    <mergeCell ref="AE65:AH65"/>
    <mergeCell ref="S77:V77"/>
    <mergeCell ref="S65:V65"/>
    <mergeCell ref="AA77:AD77"/>
    <mergeCell ref="AJ19:AM19"/>
    <mergeCell ref="AI44:AL44"/>
    <mergeCell ref="X19:AA19"/>
    <mergeCell ref="W44:Z44"/>
    <mergeCell ref="W32:Z32"/>
    <mergeCell ref="AI32:AL32"/>
    <mergeCell ref="O44:R44"/>
    <mergeCell ref="T19:W19"/>
    <mergeCell ref="S44:V44"/>
    <mergeCell ref="S32:V32"/>
    <mergeCell ref="AB19:AE19"/>
    <mergeCell ref="AA32:AD32"/>
    <mergeCell ref="AE32:AH32"/>
    <mergeCell ref="AA44:AD44"/>
    <mergeCell ref="AI65:AL65"/>
    <mergeCell ref="AE44:AH44"/>
    <mergeCell ref="AA65:AD65"/>
    <mergeCell ref="P19:S19"/>
    <mergeCell ref="D16:K16"/>
    <mergeCell ref="C32:F32"/>
    <mergeCell ref="G32:J32"/>
    <mergeCell ref="K32:N32"/>
    <mergeCell ref="H19:K19"/>
    <mergeCell ref="C44:F44"/>
    <mergeCell ref="G44:J44"/>
    <mergeCell ref="A99:A216"/>
    <mergeCell ref="A29:A63"/>
    <mergeCell ref="A64:A96"/>
    <mergeCell ref="A18:A26"/>
    <mergeCell ref="G77:J77"/>
    <mergeCell ref="K44:N44"/>
    <mergeCell ref="C100:D100"/>
    <mergeCell ref="E100:F100"/>
    <mergeCell ref="G100:H100"/>
    <mergeCell ref="I100:J100"/>
    <mergeCell ref="C77:F77"/>
    <mergeCell ref="AF19:AI19"/>
    <mergeCell ref="AI77:AL77"/>
    <mergeCell ref="B21:B26"/>
    <mergeCell ref="C111:D111"/>
    <mergeCell ref="E111:F111"/>
    <mergeCell ref="I111:J111"/>
    <mergeCell ref="G111:H111"/>
    <mergeCell ref="K77:N77"/>
    <mergeCell ref="W65:Z65"/>
    <mergeCell ref="O32:R32"/>
    <mergeCell ref="L19:O19"/>
    <mergeCell ref="K65:N65"/>
    <mergeCell ref="O65:R65"/>
    <mergeCell ref="G65:J65"/>
    <mergeCell ref="C65:F65"/>
    <mergeCell ref="D19:G19"/>
  </mergeCells>
  <phoneticPr fontId="0" type="noConversion"/>
  <pageMargins left="0.17" right="0.16" top="0.59" bottom="0.47" header="0.5" footer="0.5"/>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4"/>
  <sheetViews>
    <sheetView zoomScale="90" zoomScaleNormal="90" zoomScaleSheetLayoutView="100" workbookViewId="0">
      <selection activeCell="H20" sqref="H20"/>
    </sheetView>
  </sheetViews>
  <sheetFormatPr defaultRowHeight="12.75" x14ac:dyDescent="0.2"/>
  <cols>
    <col min="1" max="1" width="4.85546875" customWidth="1"/>
    <col min="2" max="2" width="15.28515625" customWidth="1"/>
    <col min="3" max="9" width="12.28515625" customWidth="1"/>
    <col min="10" max="10" width="14.42578125" customWidth="1"/>
    <col min="11" max="11" width="12.5703125" customWidth="1"/>
    <col min="12" max="14" width="12.42578125" customWidth="1"/>
    <col min="15" max="15" width="14.5703125" customWidth="1"/>
    <col min="16" max="16" width="13.140625" customWidth="1"/>
    <col min="17" max="17" width="13.28515625" bestFit="1" customWidth="1"/>
    <col min="18" max="18" width="16" customWidth="1"/>
    <col min="19" max="19" width="11.85546875" customWidth="1"/>
    <col min="20" max="20" width="11.42578125" bestFit="1" customWidth="1"/>
    <col min="21" max="21" width="12.7109375" customWidth="1"/>
    <col min="22" max="22" width="15.140625" customWidth="1"/>
    <col min="23" max="23" width="16.28515625" bestFit="1" customWidth="1"/>
    <col min="24" max="24" width="13.28515625" customWidth="1"/>
    <col min="25" max="25" width="12.5703125" customWidth="1"/>
    <col min="26" max="26" width="11.140625" customWidth="1"/>
    <col min="27" max="27" width="12.42578125" customWidth="1"/>
    <col min="28" max="28" width="12.140625" customWidth="1"/>
    <col min="29" max="29" width="13" customWidth="1"/>
    <col min="30" max="30" width="13.140625" customWidth="1"/>
    <col min="31" max="31" width="10.28515625" customWidth="1"/>
    <col min="33" max="33" width="12.85546875" customWidth="1"/>
    <col min="34" max="34" width="11.85546875" customWidth="1"/>
    <col min="35" max="35" width="10.5703125" customWidth="1"/>
    <col min="37" max="37" width="12.5703125" customWidth="1"/>
    <col min="38" max="38" width="11.85546875" customWidth="1"/>
  </cols>
  <sheetData>
    <row r="1" spans="1:31" ht="15.75" x14ac:dyDescent="0.25">
      <c r="A1" s="875">
        <f>'2.Input-Scenarios &amp; Projections'!C35</f>
        <v>0</v>
      </c>
      <c r="B1" s="1138"/>
      <c r="C1" s="1139"/>
      <c r="D1" s="1139"/>
      <c r="E1" s="1139"/>
      <c r="F1" s="1139"/>
      <c r="G1" s="1139"/>
      <c r="H1" s="1139"/>
      <c r="I1" s="1139"/>
      <c r="J1" s="1139"/>
      <c r="K1" s="1139"/>
      <c r="L1" s="1139"/>
      <c r="M1" s="1139"/>
      <c r="N1" s="1139"/>
      <c r="O1" s="1139"/>
      <c r="P1" s="876"/>
      <c r="Q1" s="876"/>
      <c r="R1" s="876"/>
      <c r="S1" s="876"/>
      <c r="T1" s="876"/>
      <c r="U1" s="876"/>
      <c r="V1" s="876"/>
      <c r="W1" s="876"/>
      <c r="X1" s="876"/>
      <c r="Y1" s="876"/>
      <c r="Z1" s="211"/>
      <c r="AA1" s="211"/>
      <c r="AB1" s="211"/>
      <c r="AC1" s="211"/>
      <c r="AD1" s="212"/>
      <c r="AE1" s="323"/>
    </row>
    <row r="2" spans="1:31" x14ac:dyDescent="0.2">
      <c r="A2" s="877" t="s">
        <v>23</v>
      </c>
      <c r="B2" s="720"/>
      <c r="C2" s="720"/>
      <c r="D2" s="720"/>
      <c r="E2" s="720"/>
      <c r="F2" s="720"/>
      <c r="G2" s="720"/>
      <c r="H2" s="720"/>
      <c r="I2" s="720"/>
      <c r="J2" s="720"/>
      <c r="K2" s="720"/>
      <c r="L2" s="720"/>
      <c r="M2" s="720"/>
      <c r="N2" s="720"/>
      <c r="O2" s="720"/>
      <c r="P2" s="664"/>
      <c r="Q2" s="664"/>
      <c r="R2" s="664"/>
      <c r="S2" s="664"/>
      <c r="T2" s="664"/>
      <c r="U2" s="664"/>
      <c r="V2" s="664"/>
      <c r="W2" s="664"/>
      <c r="X2" s="664"/>
      <c r="Y2" s="664"/>
    </row>
    <row r="3" spans="1:31" x14ac:dyDescent="0.2">
      <c r="A3" s="763" t="s">
        <v>210</v>
      </c>
      <c r="B3" s="720"/>
      <c r="C3" s="720"/>
      <c r="D3" s="720"/>
      <c r="E3" s="720"/>
      <c r="F3" s="720"/>
      <c r="G3" s="720"/>
      <c r="H3" s="720"/>
      <c r="I3" s="720"/>
      <c r="J3" s="720"/>
      <c r="K3" s="720"/>
      <c r="L3" s="720"/>
      <c r="M3" s="720"/>
      <c r="N3" s="664"/>
      <c r="O3" s="720"/>
      <c r="P3" s="664"/>
      <c r="Q3" s="664"/>
      <c r="R3" s="664"/>
      <c r="S3" s="664"/>
      <c r="T3" s="664"/>
      <c r="U3" s="664"/>
      <c r="V3" s="664"/>
      <c r="W3" s="664"/>
      <c r="X3" s="664"/>
      <c r="Y3" s="664"/>
    </row>
    <row r="4" spans="1:31" x14ac:dyDescent="0.2">
      <c r="A4" s="763" t="s">
        <v>211</v>
      </c>
      <c r="B4" s="720"/>
      <c r="C4" s="720"/>
      <c r="D4" s="720"/>
      <c r="E4" s="720"/>
      <c r="F4" s="720"/>
      <c r="G4" s="720"/>
      <c r="H4" s="720"/>
      <c r="I4" s="720"/>
      <c r="J4" s="720"/>
      <c r="K4" s="720"/>
      <c r="L4" s="720"/>
      <c r="M4" s="720"/>
      <c r="N4" s="664"/>
      <c r="O4" s="720"/>
      <c r="P4" s="664"/>
      <c r="Q4" s="664"/>
      <c r="R4" s="664"/>
      <c r="S4" s="664"/>
      <c r="T4" s="664"/>
      <c r="U4" s="664"/>
      <c r="V4" s="664"/>
      <c r="W4" s="664"/>
      <c r="X4" s="664"/>
      <c r="Y4" s="664"/>
    </row>
    <row r="5" spans="1:31" x14ac:dyDescent="0.2">
      <c r="A5" s="877"/>
      <c r="B5" s="720"/>
      <c r="C5" s="720"/>
      <c r="D5" s="720"/>
      <c r="E5" s="720"/>
      <c r="F5" s="720"/>
      <c r="G5" s="720"/>
      <c r="H5" s="720"/>
      <c r="I5" s="720"/>
      <c r="J5" s="720"/>
      <c r="K5" s="720"/>
      <c r="L5" s="720"/>
      <c r="M5" s="720"/>
      <c r="N5" s="664"/>
      <c r="O5" s="720"/>
      <c r="P5" s="664"/>
      <c r="Q5" s="664"/>
      <c r="R5" s="664"/>
      <c r="S5" s="664"/>
      <c r="T5" s="664"/>
      <c r="U5" s="664"/>
      <c r="V5" s="664"/>
      <c r="W5" s="664"/>
      <c r="X5" s="664"/>
      <c r="Y5" s="664"/>
    </row>
    <row r="6" spans="1:31" x14ac:dyDescent="0.2">
      <c r="A6" s="719" t="s">
        <v>39</v>
      </c>
      <c r="B6" s="664"/>
      <c r="C6" s="664"/>
      <c r="D6" s="664"/>
      <c r="E6" s="664"/>
      <c r="F6" s="664"/>
      <c r="G6" s="664"/>
      <c r="H6" s="664"/>
      <c r="I6" s="664"/>
      <c r="J6" s="664"/>
      <c r="K6" s="664"/>
      <c r="L6" s="664"/>
      <c r="M6" s="664"/>
      <c r="N6" s="664"/>
      <c r="O6" s="719"/>
      <c r="P6" s="664"/>
      <c r="Q6" s="664"/>
      <c r="R6" s="664"/>
      <c r="S6" s="664"/>
      <c r="T6" s="664"/>
      <c r="U6" s="664"/>
      <c r="V6" s="664"/>
      <c r="W6" s="664"/>
      <c r="X6" s="664"/>
      <c r="Y6" s="664"/>
    </row>
    <row r="7" spans="1:31" ht="22.5" customHeight="1" x14ac:dyDescent="0.2">
      <c r="A7" s="664"/>
      <c r="B7" s="664"/>
      <c r="C7" s="664"/>
      <c r="D7" s="719" t="s">
        <v>80</v>
      </c>
      <c r="E7" s="664"/>
      <c r="F7" s="664"/>
      <c r="G7" s="664"/>
      <c r="H7" s="664"/>
      <c r="I7" s="664"/>
      <c r="J7" s="664"/>
      <c r="K7" s="664"/>
      <c r="L7" s="664"/>
      <c r="M7" s="664"/>
      <c r="N7" s="664"/>
      <c r="O7" s="664"/>
      <c r="P7" s="719" t="s">
        <v>15</v>
      </c>
      <c r="Q7" s="664"/>
      <c r="R7" s="664"/>
      <c r="S7" s="664"/>
      <c r="T7" s="664"/>
      <c r="U7" s="664"/>
      <c r="V7" s="664"/>
      <c r="W7" s="664"/>
      <c r="X7" s="664"/>
      <c r="Y7" s="664"/>
    </row>
    <row r="8" spans="1:31" ht="22.5" x14ac:dyDescent="0.2">
      <c r="A8" s="664"/>
      <c r="B8" s="664"/>
      <c r="C8" s="664"/>
      <c r="D8" s="878" t="str">
        <f>'A. Results-Commodity Projection'!$C$6</f>
        <v>Pills</v>
      </c>
      <c r="E8" s="659" t="str">
        <f>'2.Input-Scenarios &amp; Projections'!$E$12</f>
        <v>Injectables</v>
      </c>
      <c r="F8" s="659" t="str">
        <f>'2.Input-Scenarios &amp; Projections'!$F$12</f>
        <v>Condoms (male)</v>
      </c>
      <c r="G8" s="659" t="str">
        <f>'2.Input-Scenarios &amp; Projections'!$G$12</f>
        <v>Condoms (female)</v>
      </c>
      <c r="H8" s="659" t="str">
        <f>'2.Input-Scenarios &amp; Projections'!$H$12</f>
        <v>Implants</v>
      </c>
      <c r="I8" s="659" t="str">
        <f>'2.Input-Scenarios &amp; Projections'!$I$12</f>
        <v>IUD</v>
      </c>
      <c r="J8" s="659" t="str">
        <f>'2.Input-Scenarios &amp; Projections'!$J$12</f>
        <v>Emergency Contraceptives</v>
      </c>
      <c r="K8" s="659">
        <f>'2.Input-Scenarios &amp; Projections'!$K$12</f>
        <v>0</v>
      </c>
      <c r="L8" s="659">
        <f>'2.Input-Scenarios &amp; Projections'!$L$12</f>
        <v>0</v>
      </c>
      <c r="M8" s="879" t="s">
        <v>24</v>
      </c>
      <c r="N8" s="880"/>
      <c r="O8" s="664"/>
      <c r="P8" s="878" t="s">
        <v>0</v>
      </c>
      <c r="Q8" s="659" t="str">
        <f>'2.Input-Scenarios &amp; Projections'!$E$12</f>
        <v>Injectables</v>
      </c>
      <c r="R8" s="659" t="str">
        <f>'2.Input-Scenarios &amp; Projections'!$F$12</f>
        <v>Condoms (male)</v>
      </c>
      <c r="S8" s="659" t="str">
        <f>'2.Input-Scenarios &amp; Projections'!$G$12</f>
        <v>Condoms (female)</v>
      </c>
      <c r="T8" s="659" t="str">
        <f>'2.Input-Scenarios &amp; Projections'!$H$12</f>
        <v>Implants</v>
      </c>
      <c r="U8" s="659" t="str">
        <f>'2.Input-Scenarios &amp; Projections'!$I$12</f>
        <v>IUD</v>
      </c>
      <c r="V8" s="659" t="str">
        <f>'2.Input-Scenarios &amp; Projections'!$J$12</f>
        <v>Emergency Contraceptives</v>
      </c>
      <c r="W8" s="659">
        <f>'2.Input-Scenarios &amp; Projections'!$K$12</f>
        <v>0</v>
      </c>
      <c r="X8" s="659">
        <f>'2.Input-Scenarios &amp; Projections'!$L$12</f>
        <v>0</v>
      </c>
      <c r="Y8" s="879" t="s">
        <v>24</v>
      </c>
      <c r="Z8" s="368"/>
    </row>
    <row r="9" spans="1:31" s="166" customFormat="1" x14ac:dyDescent="0.2">
      <c r="A9" s="881"/>
      <c r="B9" s="881"/>
      <c r="C9" s="664">
        <f>'1. Input - Background info'!B6</f>
        <v>0</v>
      </c>
      <c r="D9" s="882">
        <f>'3.Input- Contraceptive forecast'!K12</f>
        <v>0</v>
      </c>
      <c r="E9" s="882">
        <f>'3.Input- Contraceptive forecast'!K13</f>
        <v>0</v>
      </c>
      <c r="F9" s="882">
        <f>'3.Input- Contraceptive forecast'!K14</f>
        <v>0</v>
      </c>
      <c r="G9" s="882">
        <f>'3.Input- Contraceptive forecast'!K15</f>
        <v>0</v>
      </c>
      <c r="H9" s="882">
        <f>'3.Input- Contraceptive forecast'!K16</f>
        <v>0</v>
      </c>
      <c r="I9" s="882">
        <f>'3.Input- Contraceptive forecast'!K17</f>
        <v>0</v>
      </c>
      <c r="J9" s="882">
        <f>'3.Input- Contraceptive forecast'!K18</f>
        <v>0</v>
      </c>
      <c r="K9" s="882">
        <f>'3.Input- Contraceptive forecast'!K19</f>
        <v>0</v>
      </c>
      <c r="L9" s="882">
        <f>'3.Input- Contraceptive forecast'!K20</f>
        <v>0</v>
      </c>
      <c r="M9" s="883">
        <f t="shared" ref="M9:M14" si="0">SUM(D9:L9)</f>
        <v>0</v>
      </c>
      <c r="N9" s="883"/>
      <c r="O9" s="664">
        <f t="shared" ref="O9:O14" si="1">C9</f>
        <v>0</v>
      </c>
      <c r="P9" s="884">
        <f t="shared" ref="P9:P14" si="2">SUM(D9/15)</f>
        <v>0</v>
      </c>
      <c r="Q9" s="884">
        <f t="shared" ref="Q9:Q14" si="3">SUM(E9/4)</f>
        <v>0</v>
      </c>
      <c r="R9" s="884">
        <f t="shared" ref="R9:S14" si="4">SUM(F9/120)</f>
        <v>0</v>
      </c>
      <c r="S9" s="884">
        <f t="shared" si="4"/>
        <v>0</v>
      </c>
      <c r="T9" s="884">
        <f t="shared" ref="T9:U15" si="5">H9*3.5</f>
        <v>0</v>
      </c>
      <c r="U9" s="884">
        <f t="shared" si="5"/>
        <v>0</v>
      </c>
      <c r="V9" s="884">
        <f t="shared" ref="V9:V14" si="6">J9/20</f>
        <v>0</v>
      </c>
      <c r="W9" s="919">
        <f t="shared" ref="W9:W15" si="7">K9</f>
        <v>0</v>
      </c>
      <c r="X9" s="919">
        <f t="shared" ref="X9:X14" si="8">SUM(L9)</f>
        <v>0</v>
      </c>
      <c r="Y9" s="883">
        <f t="shared" ref="Y9:Y15" si="9">SUM(P9:X9)</f>
        <v>0</v>
      </c>
      <c r="Z9" s="23"/>
      <c r="AA9" s="177"/>
      <c r="AB9" s="177"/>
      <c r="AC9" s="177"/>
      <c r="AD9" s="177"/>
      <c r="AE9" s="177"/>
    </row>
    <row r="10" spans="1:31" x14ac:dyDescent="0.2">
      <c r="A10" s="664"/>
      <c r="B10" s="664"/>
      <c r="C10" s="664">
        <f>'A. Results-Commodity Projection'!A70</f>
        <v>0</v>
      </c>
      <c r="D10" s="885">
        <f>'A. Results-Commodity Projection'!N70</f>
        <v>0</v>
      </c>
      <c r="E10" s="885">
        <f>'A. Results-Commodity Projection'!O70</f>
        <v>0</v>
      </c>
      <c r="F10" s="885">
        <f>'A. Results-Commodity Projection'!P70</f>
        <v>0</v>
      </c>
      <c r="G10" s="885">
        <f>'A. Results-Commodity Projection'!Q70</f>
        <v>0</v>
      </c>
      <c r="H10" s="885">
        <f>'A. Results-Commodity Projection'!R70</f>
        <v>0</v>
      </c>
      <c r="I10" s="885">
        <f>'A. Results-Commodity Projection'!S70</f>
        <v>0</v>
      </c>
      <c r="J10" s="885">
        <f>'A. Results-Commodity Projection'!T70</f>
        <v>0</v>
      </c>
      <c r="K10" s="885">
        <f>'A. Results-Commodity Projection'!U70</f>
        <v>0</v>
      </c>
      <c r="L10" s="885">
        <f>'A. Results-Commodity Projection'!V70</f>
        <v>0</v>
      </c>
      <c r="M10" s="884">
        <f t="shared" si="0"/>
        <v>0</v>
      </c>
      <c r="N10" s="886"/>
      <c r="O10" s="664">
        <f t="shared" si="1"/>
        <v>0</v>
      </c>
      <c r="P10" s="884">
        <f t="shared" si="2"/>
        <v>0</v>
      </c>
      <c r="Q10" s="884">
        <f t="shared" si="3"/>
        <v>0</v>
      </c>
      <c r="R10" s="884">
        <f t="shared" si="4"/>
        <v>0</v>
      </c>
      <c r="S10" s="884">
        <f t="shared" si="4"/>
        <v>0</v>
      </c>
      <c r="T10" s="884">
        <f t="shared" si="5"/>
        <v>0</v>
      </c>
      <c r="U10" s="884">
        <f t="shared" si="5"/>
        <v>0</v>
      </c>
      <c r="V10" s="884">
        <f t="shared" si="6"/>
        <v>0</v>
      </c>
      <c r="W10" s="919">
        <f t="shared" si="7"/>
        <v>0</v>
      </c>
      <c r="X10" s="919">
        <f t="shared" si="8"/>
        <v>0</v>
      </c>
      <c r="Y10" s="883">
        <f t="shared" si="9"/>
        <v>0</v>
      </c>
      <c r="Z10" s="23"/>
    </row>
    <row r="11" spans="1:31" x14ac:dyDescent="0.2">
      <c r="A11" s="664"/>
      <c r="B11" s="664"/>
      <c r="C11" s="664">
        <f>'A. Results-Commodity Projection'!A71</f>
        <v>1</v>
      </c>
      <c r="D11" s="885">
        <f>'A. Results-Commodity Projection'!N71</f>
        <v>0</v>
      </c>
      <c r="E11" s="885">
        <f>'A. Results-Commodity Projection'!O71</f>
        <v>0</v>
      </c>
      <c r="F11" s="885">
        <f>'A. Results-Commodity Projection'!P71</f>
        <v>0</v>
      </c>
      <c r="G11" s="885">
        <f>'A. Results-Commodity Projection'!Q71</f>
        <v>0</v>
      </c>
      <c r="H11" s="885">
        <f>'A. Results-Commodity Projection'!R71</f>
        <v>0</v>
      </c>
      <c r="I11" s="885">
        <f>'A. Results-Commodity Projection'!S71</f>
        <v>0</v>
      </c>
      <c r="J11" s="885">
        <f>'A. Results-Commodity Projection'!T71</f>
        <v>0</v>
      </c>
      <c r="K11" s="885">
        <f>'A. Results-Commodity Projection'!U71</f>
        <v>0</v>
      </c>
      <c r="L11" s="885">
        <f>'A. Results-Commodity Projection'!V71</f>
        <v>0</v>
      </c>
      <c r="M11" s="884">
        <f t="shared" si="0"/>
        <v>0</v>
      </c>
      <c r="N11" s="886"/>
      <c r="O11" s="664">
        <f t="shared" si="1"/>
        <v>1</v>
      </c>
      <c r="P11" s="884">
        <f t="shared" si="2"/>
        <v>0</v>
      </c>
      <c r="Q11" s="884">
        <f t="shared" si="3"/>
        <v>0</v>
      </c>
      <c r="R11" s="884">
        <f t="shared" si="4"/>
        <v>0</v>
      </c>
      <c r="S11" s="884">
        <f t="shared" si="4"/>
        <v>0</v>
      </c>
      <c r="T11" s="884">
        <f t="shared" si="5"/>
        <v>0</v>
      </c>
      <c r="U11" s="884">
        <f t="shared" si="5"/>
        <v>0</v>
      </c>
      <c r="V11" s="884">
        <f t="shared" si="6"/>
        <v>0</v>
      </c>
      <c r="W11" s="919">
        <f t="shared" si="7"/>
        <v>0</v>
      </c>
      <c r="X11" s="919">
        <f t="shared" si="8"/>
        <v>0</v>
      </c>
      <c r="Y11" s="883">
        <f t="shared" si="9"/>
        <v>0</v>
      </c>
      <c r="Z11" s="23"/>
    </row>
    <row r="12" spans="1:31" x14ac:dyDescent="0.2">
      <c r="A12" s="664"/>
      <c r="B12" s="664"/>
      <c r="C12" s="664">
        <f>'A. Results-Commodity Projection'!A72</f>
        <v>2</v>
      </c>
      <c r="D12" s="885">
        <f>'A. Results-Commodity Projection'!N72</f>
        <v>0</v>
      </c>
      <c r="E12" s="885">
        <f>'A. Results-Commodity Projection'!O72</f>
        <v>0</v>
      </c>
      <c r="F12" s="885">
        <f>'A. Results-Commodity Projection'!P72</f>
        <v>0</v>
      </c>
      <c r="G12" s="885">
        <f>'A. Results-Commodity Projection'!Q72</f>
        <v>0</v>
      </c>
      <c r="H12" s="885">
        <f>'A. Results-Commodity Projection'!R72</f>
        <v>0</v>
      </c>
      <c r="I12" s="885">
        <f>'A. Results-Commodity Projection'!S72</f>
        <v>0</v>
      </c>
      <c r="J12" s="885">
        <f>'A. Results-Commodity Projection'!T72</f>
        <v>0</v>
      </c>
      <c r="K12" s="885">
        <f>'A. Results-Commodity Projection'!U72</f>
        <v>0</v>
      </c>
      <c r="L12" s="885">
        <f>'A. Results-Commodity Projection'!V72</f>
        <v>0</v>
      </c>
      <c r="M12" s="884">
        <f t="shared" si="0"/>
        <v>0</v>
      </c>
      <c r="N12" s="886"/>
      <c r="O12" s="664">
        <f t="shared" si="1"/>
        <v>2</v>
      </c>
      <c r="P12" s="884">
        <f t="shared" si="2"/>
        <v>0</v>
      </c>
      <c r="Q12" s="884">
        <f t="shared" si="3"/>
        <v>0</v>
      </c>
      <c r="R12" s="884">
        <f t="shared" si="4"/>
        <v>0</v>
      </c>
      <c r="S12" s="884">
        <f t="shared" si="4"/>
        <v>0</v>
      </c>
      <c r="T12" s="884">
        <f t="shared" si="5"/>
        <v>0</v>
      </c>
      <c r="U12" s="884">
        <f t="shared" si="5"/>
        <v>0</v>
      </c>
      <c r="V12" s="884">
        <f t="shared" si="6"/>
        <v>0</v>
      </c>
      <c r="W12" s="919">
        <f t="shared" si="7"/>
        <v>0</v>
      </c>
      <c r="X12" s="919">
        <f t="shared" si="8"/>
        <v>0</v>
      </c>
      <c r="Y12" s="883">
        <f t="shared" si="9"/>
        <v>0</v>
      </c>
      <c r="Z12" s="23"/>
    </row>
    <row r="13" spans="1:31" x14ac:dyDescent="0.2">
      <c r="A13" s="664"/>
      <c r="B13" s="664"/>
      <c r="C13" s="664">
        <f>'A. Results-Commodity Projection'!A73</f>
        <v>3</v>
      </c>
      <c r="D13" s="885">
        <f>'A. Results-Commodity Projection'!N73</f>
        <v>0</v>
      </c>
      <c r="E13" s="885">
        <f>'A. Results-Commodity Projection'!O73</f>
        <v>0</v>
      </c>
      <c r="F13" s="885">
        <f>'A. Results-Commodity Projection'!P73</f>
        <v>0</v>
      </c>
      <c r="G13" s="885">
        <f>'A. Results-Commodity Projection'!Q73</f>
        <v>0</v>
      </c>
      <c r="H13" s="885">
        <f>'A. Results-Commodity Projection'!R73</f>
        <v>0</v>
      </c>
      <c r="I13" s="885">
        <f>'A. Results-Commodity Projection'!S73</f>
        <v>0</v>
      </c>
      <c r="J13" s="885">
        <f>'A. Results-Commodity Projection'!T73</f>
        <v>0</v>
      </c>
      <c r="K13" s="885">
        <f>'A. Results-Commodity Projection'!U73</f>
        <v>0</v>
      </c>
      <c r="L13" s="885">
        <f>'A. Results-Commodity Projection'!V73</f>
        <v>0</v>
      </c>
      <c r="M13" s="884">
        <f t="shared" si="0"/>
        <v>0</v>
      </c>
      <c r="N13" s="886"/>
      <c r="O13" s="664">
        <f t="shared" si="1"/>
        <v>3</v>
      </c>
      <c r="P13" s="884">
        <f t="shared" si="2"/>
        <v>0</v>
      </c>
      <c r="Q13" s="884">
        <f t="shared" si="3"/>
        <v>0</v>
      </c>
      <c r="R13" s="884">
        <f t="shared" si="4"/>
        <v>0</v>
      </c>
      <c r="S13" s="884">
        <f t="shared" si="4"/>
        <v>0</v>
      </c>
      <c r="T13" s="884">
        <f t="shared" si="5"/>
        <v>0</v>
      </c>
      <c r="U13" s="884">
        <f t="shared" si="5"/>
        <v>0</v>
      </c>
      <c r="V13" s="884">
        <f t="shared" si="6"/>
        <v>0</v>
      </c>
      <c r="W13" s="919">
        <f t="shared" si="7"/>
        <v>0</v>
      </c>
      <c r="X13" s="919">
        <f t="shared" si="8"/>
        <v>0</v>
      </c>
      <c r="Y13" s="883">
        <f t="shared" si="9"/>
        <v>0</v>
      </c>
      <c r="Z13" s="23"/>
    </row>
    <row r="14" spans="1:31" x14ac:dyDescent="0.2">
      <c r="A14" s="664"/>
      <c r="B14" s="664"/>
      <c r="C14" s="664">
        <f>'A. Results-Commodity Projection'!A74</f>
        <v>4</v>
      </c>
      <c r="D14" s="887">
        <f>'A. Results-Commodity Projection'!N74</f>
        <v>0</v>
      </c>
      <c r="E14" s="887">
        <f>'A. Results-Commodity Projection'!O74</f>
        <v>0</v>
      </c>
      <c r="F14" s="887">
        <f>'A. Results-Commodity Projection'!P74</f>
        <v>0</v>
      </c>
      <c r="G14" s="887">
        <f>'A. Results-Commodity Projection'!Q74</f>
        <v>0</v>
      </c>
      <c r="H14" s="887">
        <f>'A. Results-Commodity Projection'!R74</f>
        <v>0</v>
      </c>
      <c r="I14" s="887">
        <f>'A. Results-Commodity Projection'!S74</f>
        <v>0</v>
      </c>
      <c r="J14" s="887">
        <f>'A. Results-Commodity Projection'!T74</f>
        <v>0</v>
      </c>
      <c r="K14" s="887">
        <f>'A. Results-Commodity Projection'!U74</f>
        <v>0</v>
      </c>
      <c r="L14" s="887">
        <f>'A. Results-Commodity Projection'!V74</f>
        <v>0</v>
      </c>
      <c r="M14" s="888">
        <f t="shared" si="0"/>
        <v>0</v>
      </c>
      <c r="N14" s="890"/>
      <c r="O14" s="664">
        <f t="shared" si="1"/>
        <v>4</v>
      </c>
      <c r="P14" s="888">
        <f t="shared" si="2"/>
        <v>0</v>
      </c>
      <c r="Q14" s="888">
        <f t="shared" si="3"/>
        <v>0</v>
      </c>
      <c r="R14" s="888">
        <f t="shared" si="4"/>
        <v>0</v>
      </c>
      <c r="S14" s="888">
        <f t="shared" si="4"/>
        <v>0</v>
      </c>
      <c r="T14" s="888">
        <f t="shared" si="5"/>
        <v>0</v>
      </c>
      <c r="U14" s="888">
        <f t="shared" si="5"/>
        <v>0</v>
      </c>
      <c r="V14" s="888">
        <f t="shared" si="6"/>
        <v>0</v>
      </c>
      <c r="W14" s="920">
        <f t="shared" si="7"/>
        <v>0</v>
      </c>
      <c r="X14" s="920">
        <f t="shared" si="8"/>
        <v>0</v>
      </c>
      <c r="Y14" s="921">
        <f t="shared" si="9"/>
        <v>0</v>
      </c>
      <c r="Z14" s="23"/>
    </row>
    <row r="15" spans="1:31" x14ac:dyDescent="0.2">
      <c r="A15" s="664"/>
      <c r="B15" s="664"/>
      <c r="C15" s="720"/>
      <c r="D15" s="892">
        <f t="shared" ref="D15:M15" si="10">SUM(D10:D14)</f>
        <v>0</v>
      </c>
      <c r="E15" s="892">
        <f t="shared" si="10"/>
        <v>0</v>
      </c>
      <c r="F15" s="892">
        <f t="shared" si="10"/>
        <v>0</v>
      </c>
      <c r="G15" s="892">
        <f t="shared" si="10"/>
        <v>0</v>
      </c>
      <c r="H15" s="892">
        <f t="shared" si="10"/>
        <v>0</v>
      </c>
      <c r="I15" s="892">
        <f t="shared" si="10"/>
        <v>0</v>
      </c>
      <c r="J15" s="892">
        <f t="shared" si="10"/>
        <v>0</v>
      </c>
      <c r="K15" s="892">
        <f t="shared" si="10"/>
        <v>0</v>
      </c>
      <c r="L15" s="890">
        <f t="shared" si="10"/>
        <v>0</v>
      </c>
      <c r="M15" s="892">
        <f t="shared" si="10"/>
        <v>0</v>
      </c>
      <c r="N15" s="892"/>
      <c r="O15" s="892"/>
      <c r="P15" s="1140">
        <f>SUM(P10:P14)</f>
        <v>0</v>
      </c>
      <c r="Q15" s="1140">
        <f>SUM(Q10:Q14)</f>
        <v>0</v>
      </c>
      <c r="R15" s="1140">
        <f>SUM(R10:R14)</f>
        <v>0</v>
      </c>
      <c r="S15" s="1140">
        <f>SUM(S10:S14)</f>
        <v>0</v>
      </c>
      <c r="T15" s="884">
        <f t="shared" si="5"/>
        <v>0</v>
      </c>
      <c r="U15" s="884">
        <f t="shared" si="5"/>
        <v>0</v>
      </c>
      <c r="V15" s="884">
        <f>J15/4</f>
        <v>0</v>
      </c>
      <c r="W15" s="922">
        <f t="shared" si="7"/>
        <v>0</v>
      </c>
      <c r="X15" s="922">
        <f>SUM(X10:X14)</f>
        <v>0</v>
      </c>
      <c r="Y15" s="702">
        <f t="shared" si="9"/>
        <v>0</v>
      </c>
      <c r="Z15" s="313"/>
    </row>
    <row r="16" spans="1:31" ht="12.75" customHeight="1" x14ac:dyDescent="0.2">
      <c r="A16" s="664"/>
      <c r="B16" s="664"/>
      <c r="C16" s="894"/>
      <c r="D16" s="1250" t="s">
        <v>212</v>
      </c>
      <c r="E16" s="1251"/>
      <c r="F16" s="1251"/>
      <c r="G16" s="1251"/>
      <c r="H16" s="1251"/>
      <c r="I16" s="1251"/>
      <c r="J16" s="1251"/>
      <c r="K16" s="1251"/>
      <c r="L16" s="697"/>
      <c r="M16" s="697"/>
      <c r="N16" s="664"/>
      <c r="O16" s="664"/>
      <c r="P16" s="1141" t="e">
        <f t="shared" ref="P16:X16" si="11">P15/$Y$15</f>
        <v>#DIV/0!</v>
      </c>
      <c r="Q16" s="1141" t="e">
        <f t="shared" si="11"/>
        <v>#DIV/0!</v>
      </c>
      <c r="R16" s="1141" t="e">
        <f t="shared" si="11"/>
        <v>#DIV/0!</v>
      </c>
      <c r="S16" s="1142" t="e">
        <f t="shared" si="11"/>
        <v>#DIV/0!</v>
      </c>
      <c r="T16" s="1141" t="e">
        <f t="shared" si="11"/>
        <v>#DIV/0!</v>
      </c>
      <c r="U16" s="1141" t="e">
        <f t="shared" si="11"/>
        <v>#DIV/0!</v>
      </c>
      <c r="V16" s="1141" t="e">
        <f t="shared" si="11"/>
        <v>#DIV/0!</v>
      </c>
      <c r="W16" s="1141" t="e">
        <f t="shared" si="11"/>
        <v>#DIV/0!</v>
      </c>
      <c r="X16" s="1141" t="e">
        <f t="shared" si="11"/>
        <v>#DIV/0!</v>
      </c>
      <c r="Y16" s="664"/>
    </row>
    <row r="17" spans="1:39" ht="13.5" thickBot="1" x14ac:dyDescent="0.25">
      <c r="B17" s="19"/>
      <c r="C17" s="23"/>
      <c r="D17" s="23"/>
      <c r="E17" s="23"/>
      <c r="F17" s="23"/>
      <c r="G17" s="23"/>
      <c r="H17" s="26"/>
      <c r="I17" s="19"/>
      <c r="J17" s="19"/>
      <c r="K17" s="19"/>
      <c r="L17" s="19"/>
      <c r="M17" s="19"/>
      <c r="N17" s="19"/>
      <c r="O17" s="26"/>
      <c r="P17" s="26"/>
    </row>
    <row r="18" spans="1:39" ht="18" x14ac:dyDescent="0.25">
      <c r="A18" s="1249" t="s">
        <v>75</v>
      </c>
      <c r="B18" s="664"/>
      <c r="C18" s="1143" t="s">
        <v>97</v>
      </c>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5"/>
    </row>
    <row r="19" spans="1:39" ht="14.25" x14ac:dyDescent="0.2">
      <c r="A19" s="1249"/>
      <c r="B19" s="664"/>
      <c r="C19" s="899"/>
      <c r="D19" s="1232" t="str">
        <f>'A. Results-Commodity Projection'!C6</f>
        <v>Pills</v>
      </c>
      <c r="E19" s="1232"/>
      <c r="F19" s="1232"/>
      <c r="G19" s="1233"/>
      <c r="H19" s="1232" t="str">
        <f>'A. Results-Commodity Projection'!$D$6</f>
        <v>Injectables</v>
      </c>
      <c r="I19" s="1232"/>
      <c r="J19" s="1232"/>
      <c r="K19" s="1233"/>
      <c r="L19" s="1231" t="str">
        <f>'A. Results-Commodity Projection'!$E$6</f>
        <v>Condoms (male)</v>
      </c>
      <c r="M19" s="1232"/>
      <c r="N19" s="1232"/>
      <c r="O19" s="1233"/>
      <c r="P19" s="1231" t="str">
        <f>'A. Results-Commodity Projection'!$F$6</f>
        <v>Condoms (female)</v>
      </c>
      <c r="Q19" s="1232"/>
      <c r="R19" s="1232"/>
      <c r="S19" s="1233"/>
      <c r="T19" s="1231" t="str">
        <f>'A. Results-Commodity Projection'!$G$6</f>
        <v>Implants</v>
      </c>
      <c r="U19" s="1232"/>
      <c r="V19" s="1232"/>
      <c r="W19" s="1233"/>
      <c r="X19" s="1231" t="str">
        <f>'A. Results-Commodity Projection'!$H$6</f>
        <v>IUD</v>
      </c>
      <c r="Y19" s="1232"/>
      <c r="Z19" s="1232"/>
      <c r="AA19" s="1233"/>
      <c r="AB19" s="1231" t="str">
        <f>'A. Results-Commodity Projection'!$I$6</f>
        <v>Emergency Contraceptives</v>
      </c>
      <c r="AC19" s="1232"/>
      <c r="AD19" s="1232"/>
      <c r="AE19" s="1233"/>
      <c r="AF19" s="1231">
        <f>'A. Results-Commodity Projection'!$J$6</f>
        <v>0</v>
      </c>
      <c r="AG19" s="1232"/>
      <c r="AH19" s="1232"/>
      <c r="AI19" s="1233"/>
      <c r="AJ19" s="1252">
        <f>'A. Results-Commodity Projection'!$K$6</f>
        <v>0</v>
      </c>
      <c r="AK19" s="1253"/>
      <c r="AL19" s="1253"/>
      <c r="AM19" s="1254"/>
    </row>
    <row r="20" spans="1:39" s="255" customFormat="1" ht="28.5" x14ac:dyDescent="0.2">
      <c r="A20" s="1249"/>
      <c r="B20" s="898"/>
      <c r="C20" s="900"/>
      <c r="D20" s="901" t="s">
        <v>27</v>
      </c>
      <c r="E20" s="901" t="s">
        <v>79</v>
      </c>
      <c r="F20" s="902" t="s">
        <v>171</v>
      </c>
      <c r="G20" s="903" t="s">
        <v>24</v>
      </c>
      <c r="H20" s="901" t="s">
        <v>27</v>
      </c>
      <c r="I20" s="901" t="s">
        <v>79</v>
      </c>
      <c r="J20" s="902" t="s">
        <v>171</v>
      </c>
      <c r="K20" s="903" t="s">
        <v>24</v>
      </c>
      <c r="L20" s="901" t="s">
        <v>27</v>
      </c>
      <c r="M20" s="901" t="s">
        <v>79</v>
      </c>
      <c r="N20" s="902" t="s">
        <v>171</v>
      </c>
      <c r="O20" s="903" t="s">
        <v>24</v>
      </c>
      <c r="P20" s="901" t="s">
        <v>27</v>
      </c>
      <c r="Q20" s="901" t="s">
        <v>59</v>
      </c>
      <c r="R20" s="902" t="s">
        <v>171</v>
      </c>
      <c r="S20" s="903" t="s">
        <v>24</v>
      </c>
      <c r="T20" s="901" t="s">
        <v>27</v>
      </c>
      <c r="U20" s="901" t="s">
        <v>59</v>
      </c>
      <c r="V20" s="902" t="s">
        <v>171</v>
      </c>
      <c r="W20" s="903" t="s">
        <v>24</v>
      </c>
      <c r="X20" s="904" t="s">
        <v>27</v>
      </c>
      <c r="Y20" s="901" t="s">
        <v>59</v>
      </c>
      <c r="Z20" s="902" t="s">
        <v>171</v>
      </c>
      <c r="AA20" s="903" t="s">
        <v>24</v>
      </c>
      <c r="AB20" s="904" t="s">
        <v>27</v>
      </c>
      <c r="AC20" s="901" t="s">
        <v>59</v>
      </c>
      <c r="AD20" s="902" t="s">
        <v>171</v>
      </c>
      <c r="AE20" s="903" t="s">
        <v>24</v>
      </c>
      <c r="AF20" s="904" t="s">
        <v>27</v>
      </c>
      <c r="AG20" s="901" t="s">
        <v>59</v>
      </c>
      <c r="AH20" s="902" t="s">
        <v>171</v>
      </c>
      <c r="AI20" s="903" t="s">
        <v>24</v>
      </c>
      <c r="AJ20" s="904" t="s">
        <v>27</v>
      </c>
      <c r="AK20" s="901" t="s">
        <v>59</v>
      </c>
      <c r="AL20" s="902" t="s">
        <v>171</v>
      </c>
      <c r="AM20" s="905" t="s">
        <v>24</v>
      </c>
    </row>
    <row r="21" spans="1:39" ht="14.25" customHeight="1" x14ac:dyDescent="0.2">
      <c r="A21" s="1249"/>
      <c r="B21" s="1237" t="s">
        <v>68</v>
      </c>
      <c r="C21" s="899">
        <f>'1. Input - Background info'!B6</f>
        <v>0</v>
      </c>
      <c r="D21" s="906">
        <f>'3.Input- Contraceptive forecast'!E26</f>
        <v>0</v>
      </c>
      <c r="E21" s="906">
        <f>SUM('3.Input- Contraceptive forecast'!F26:I26)</f>
        <v>0</v>
      </c>
      <c r="F21" s="906">
        <f>'3.Input- Contraceptive forecast'!J26</f>
        <v>0</v>
      </c>
      <c r="G21" s="907">
        <f t="shared" ref="G21:G26" si="12">SUM(D21:F21)</f>
        <v>0</v>
      </c>
      <c r="H21" s="908">
        <f>SUM('3.Input- Contraceptive forecast'!E27)</f>
        <v>0</v>
      </c>
      <c r="I21" s="909">
        <f>SUM('3.Input- Contraceptive forecast'!F27:I27)</f>
        <v>0</v>
      </c>
      <c r="J21" s="908">
        <f>SUM('3.Input- Contraceptive forecast'!J27)</f>
        <v>0</v>
      </c>
      <c r="K21" s="910">
        <f t="shared" ref="K21:K26" si="13">SUM(H21:J21)</f>
        <v>0</v>
      </c>
      <c r="L21" s="908">
        <f>SUM('3.Input- Contraceptive forecast'!E28)</f>
        <v>0</v>
      </c>
      <c r="M21" s="909">
        <f>SUM('3.Input- Contraceptive forecast'!F28:I28)</f>
        <v>0</v>
      </c>
      <c r="N21" s="908">
        <f>SUM('3.Input- Contraceptive forecast'!J28)</f>
        <v>0</v>
      </c>
      <c r="O21" s="908">
        <f t="shared" ref="O21:O26" si="14">SUM(L21:N21)</f>
        <v>0</v>
      </c>
      <c r="P21" s="908">
        <f>SUM('3.Input- Contraceptive forecast'!E29)</f>
        <v>0</v>
      </c>
      <c r="Q21" s="909">
        <f>SUM('3.Input- Contraceptive forecast'!F29:I29)</f>
        <v>0</v>
      </c>
      <c r="R21" s="908">
        <f>SUM('3.Input- Contraceptive forecast'!J29)</f>
        <v>0</v>
      </c>
      <c r="S21" s="910">
        <f t="shared" ref="S21:S26" si="15">SUM(P21:R21)</f>
        <v>0</v>
      </c>
      <c r="T21" s="908">
        <f>SUM('3.Input- Contraceptive forecast'!E30)</f>
        <v>0</v>
      </c>
      <c r="U21" s="909">
        <f>SUM('3.Input- Contraceptive forecast'!F30:I30)</f>
        <v>0</v>
      </c>
      <c r="V21" s="908">
        <f>SUM('3.Input- Contraceptive forecast'!J30)</f>
        <v>0</v>
      </c>
      <c r="W21" s="910">
        <f t="shared" ref="W21:W26" si="16">SUM(T21:V21)</f>
        <v>0</v>
      </c>
      <c r="X21" s="911">
        <f>SUM('3.Input- Contraceptive forecast'!E31)</f>
        <v>0</v>
      </c>
      <c r="Y21" s="909">
        <f>SUM('3.Input- Contraceptive forecast'!F31:I31)</f>
        <v>0</v>
      </c>
      <c r="Z21" s="908">
        <f>SUM('3.Input- Contraceptive forecast'!J31)</f>
        <v>0</v>
      </c>
      <c r="AA21" s="910">
        <f t="shared" ref="AA21:AA26" si="17">SUM(X21:Z21)</f>
        <v>0</v>
      </c>
      <c r="AB21" s="912">
        <f>'3.Input- Contraceptive forecast'!E32</f>
        <v>0</v>
      </c>
      <c r="AC21" s="913">
        <f>SUM('3.Input- Contraceptive forecast'!F32:I32)</f>
        <v>0</v>
      </c>
      <c r="AD21" s="913">
        <f>'3.Input- Contraceptive forecast'!J32</f>
        <v>0</v>
      </c>
      <c r="AE21" s="910">
        <f t="shared" ref="AE21:AE26" si="18">SUM(AB21:AD21)</f>
        <v>0</v>
      </c>
      <c r="AF21" s="913">
        <f>'3.Input- Contraceptive forecast'!E33</f>
        <v>0</v>
      </c>
      <c r="AG21" s="913">
        <f>SUM('3.Input- Contraceptive forecast'!F33:I33)</f>
        <v>0</v>
      </c>
      <c r="AH21" s="913">
        <f>'3.Input- Contraceptive forecast'!J33</f>
        <v>0</v>
      </c>
      <c r="AI21" s="910">
        <f t="shared" ref="AI21:AI26" si="19">SUM(AF21:AH21)</f>
        <v>0</v>
      </c>
      <c r="AJ21" s="911">
        <f>SUM('3.Input- Contraceptive forecast'!E34)</f>
        <v>0</v>
      </c>
      <c r="AK21" s="909">
        <f>SUM('3.Input- Contraceptive forecast'!F34:I34)</f>
        <v>0</v>
      </c>
      <c r="AL21" s="908">
        <f>SUM('3.Input- Contraceptive forecast'!J34)</f>
        <v>0</v>
      </c>
      <c r="AM21" s="914">
        <f t="shared" ref="AM21:AM26" si="20">SUM(AJ21:AL21)</f>
        <v>0</v>
      </c>
    </row>
    <row r="22" spans="1:39" ht="14.25" x14ac:dyDescent="0.2">
      <c r="A22" s="1249"/>
      <c r="B22" s="1237"/>
      <c r="C22" s="899">
        <f>C21+1</f>
        <v>1</v>
      </c>
      <c r="D22" s="533"/>
      <c r="E22" s="533"/>
      <c r="F22" s="533"/>
      <c r="G22" s="907">
        <f t="shared" si="12"/>
        <v>0</v>
      </c>
      <c r="H22" s="532"/>
      <c r="I22" s="533"/>
      <c r="J22" s="533"/>
      <c r="K22" s="910">
        <f t="shared" si="13"/>
        <v>0</v>
      </c>
      <c r="L22" s="531"/>
      <c r="M22" s="530"/>
      <c r="N22" s="530"/>
      <c r="O22" s="913">
        <f t="shared" si="14"/>
        <v>0</v>
      </c>
      <c r="P22" s="531"/>
      <c r="Q22" s="530"/>
      <c r="R22" s="530"/>
      <c r="S22" s="910">
        <f t="shared" si="15"/>
        <v>0</v>
      </c>
      <c r="T22" s="531"/>
      <c r="U22" s="530"/>
      <c r="V22" s="530"/>
      <c r="W22" s="910">
        <f t="shared" si="16"/>
        <v>0</v>
      </c>
      <c r="X22" s="531"/>
      <c r="Y22" s="530"/>
      <c r="Z22" s="530"/>
      <c r="AA22" s="910">
        <f t="shared" si="17"/>
        <v>0</v>
      </c>
      <c r="AB22" s="531"/>
      <c r="AC22" s="530"/>
      <c r="AD22" s="530"/>
      <c r="AE22" s="910">
        <f t="shared" si="18"/>
        <v>0</v>
      </c>
      <c r="AF22" s="531"/>
      <c r="AG22" s="530"/>
      <c r="AH22" s="530"/>
      <c r="AI22" s="910">
        <f t="shared" si="19"/>
        <v>0</v>
      </c>
      <c r="AJ22" s="531"/>
      <c r="AK22" s="530"/>
      <c r="AL22" s="530"/>
      <c r="AM22" s="914">
        <f t="shared" si="20"/>
        <v>0</v>
      </c>
    </row>
    <row r="23" spans="1:39" ht="14.25" x14ac:dyDescent="0.2">
      <c r="A23" s="1249"/>
      <c r="B23" s="1237"/>
      <c r="C23" s="899">
        <f>C22+1</f>
        <v>2</v>
      </c>
      <c r="D23" s="533"/>
      <c r="E23" s="533"/>
      <c r="F23" s="533"/>
      <c r="G23" s="907">
        <f t="shared" si="12"/>
        <v>0</v>
      </c>
      <c r="H23" s="532"/>
      <c r="I23" s="533"/>
      <c r="J23" s="533"/>
      <c r="K23" s="910">
        <f t="shared" si="13"/>
        <v>0</v>
      </c>
      <c r="L23" s="532"/>
      <c r="M23" s="533"/>
      <c r="N23" s="533"/>
      <c r="O23" s="913">
        <f t="shared" si="14"/>
        <v>0</v>
      </c>
      <c r="P23" s="531"/>
      <c r="Q23" s="530"/>
      <c r="R23" s="530"/>
      <c r="S23" s="910">
        <f t="shared" si="15"/>
        <v>0</v>
      </c>
      <c r="T23" s="531"/>
      <c r="U23" s="530"/>
      <c r="V23" s="530"/>
      <c r="W23" s="910">
        <f t="shared" si="16"/>
        <v>0</v>
      </c>
      <c r="X23" s="531"/>
      <c r="Y23" s="530"/>
      <c r="Z23" s="530"/>
      <c r="AA23" s="910">
        <f t="shared" si="17"/>
        <v>0</v>
      </c>
      <c r="AB23" s="531"/>
      <c r="AC23" s="530"/>
      <c r="AD23" s="530"/>
      <c r="AE23" s="910">
        <f t="shared" si="18"/>
        <v>0</v>
      </c>
      <c r="AF23" s="531"/>
      <c r="AG23" s="530"/>
      <c r="AH23" s="530"/>
      <c r="AI23" s="910">
        <f t="shared" si="19"/>
        <v>0</v>
      </c>
      <c r="AJ23" s="531"/>
      <c r="AK23" s="530"/>
      <c r="AL23" s="530"/>
      <c r="AM23" s="914">
        <f t="shared" si="20"/>
        <v>0</v>
      </c>
    </row>
    <row r="24" spans="1:39" ht="14.25" x14ac:dyDescent="0.2">
      <c r="A24" s="1249"/>
      <c r="B24" s="1237"/>
      <c r="C24" s="899">
        <f>C23+1</f>
        <v>3</v>
      </c>
      <c r="D24" s="533"/>
      <c r="E24" s="533"/>
      <c r="F24" s="533"/>
      <c r="G24" s="907">
        <f t="shared" si="12"/>
        <v>0</v>
      </c>
      <c r="H24" s="532"/>
      <c r="I24" s="533"/>
      <c r="J24" s="533"/>
      <c r="K24" s="910">
        <f t="shared" si="13"/>
        <v>0</v>
      </c>
      <c r="L24" s="532"/>
      <c r="M24" s="533"/>
      <c r="N24" s="533"/>
      <c r="O24" s="913">
        <f t="shared" si="14"/>
        <v>0</v>
      </c>
      <c r="P24" s="531"/>
      <c r="Q24" s="530"/>
      <c r="R24" s="530"/>
      <c r="S24" s="910">
        <f t="shared" si="15"/>
        <v>0</v>
      </c>
      <c r="T24" s="531"/>
      <c r="U24" s="530"/>
      <c r="V24" s="530"/>
      <c r="W24" s="910">
        <f t="shared" si="16"/>
        <v>0</v>
      </c>
      <c r="X24" s="531"/>
      <c r="Y24" s="530"/>
      <c r="Z24" s="530"/>
      <c r="AA24" s="910">
        <f t="shared" si="17"/>
        <v>0</v>
      </c>
      <c r="AB24" s="531"/>
      <c r="AC24" s="530"/>
      <c r="AD24" s="530"/>
      <c r="AE24" s="910">
        <f t="shared" si="18"/>
        <v>0</v>
      </c>
      <c r="AF24" s="531"/>
      <c r="AG24" s="530"/>
      <c r="AH24" s="530"/>
      <c r="AI24" s="910">
        <f t="shared" si="19"/>
        <v>0</v>
      </c>
      <c r="AJ24" s="531"/>
      <c r="AK24" s="530"/>
      <c r="AL24" s="530"/>
      <c r="AM24" s="914">
        <f t="shared" si="20"/>
        <v>0</v>
      </c>
    </row>
    <row r="25" spans="1:39" ht="14.25" x14ac:dyDescent="0.2">
      <c r="A25" s="1249"/>
      <c r="B25" s="1237"/>
      <c r="C25" s="899">
        <f>C24+1</f>
        <v>4</v>
      </c>
      <c r="D25" s="533"/>
      <c r="E25" s="533"/>
      <c r="F25" s="533"/>
      <c r="G25" s="907">
        <f t="shared" si="12"/>
        <v>0</v>
      </c>
      <c r="H25" s="532"/>
      <c r="I25" s="533"/>
      <c r="J25" s="533"/>
      <c r="K25" s="910">
        <f t="shared" si="13"/>
        <v>0</v>
      </c>
      <c r="L25" s="532"/>
      <c r="M25" s="533"/>
      <c r="N25" s="533"/>
      <c r="O25" s="913">
        <f t="shared" si="14"/>
        <v>0</v>
      </c>
      <c r="P25" s="531"/>
      <c r="Q25" s="530"/>
      <c r="R25" s="530"/>
      <c r="S25" s="910">
        <f t="shared" si="15"/>
        <v>0</v>
      </c>
      <c r="T25" s="531"/>
      <c r="U25" s="530"/>
      <c r="V25" s="530"/>
      <c r="W25" s="910">
        <f t="shared" si="16"/>
        <v>0</v>
      </c>
      <c r="X25" s="531"/>
      <c r="Y25" s="530"/>
      <c r="Z25" s="530"/>
      <c r="AA25" s="910">
        <f t="shared" si="17"/>
        <v>0</v>
      </c>
      <c r="AB25" s="531"/>
      <c r="AC25" s="530"/>
      <c r="AD25" s="530"/>
      <c r="AE25" s="910">
        <f t="shared" si="18"/>
        <v>0</v>
      </c>
      <c r="AF25" s="531"/>
      <c r="AG25" s="530"/>
      <c r="AH25" s="530"/>
      <c r="AI25" s="910">
        <f t="shared" si="19"/>
        <v>0</v>
      </c>
      <c r="AJ25" s="531"/>
      <c r="AK25" s="530"/>
      <c r="AL25" s="530"/>
      <c r="AM25" s="914">
        <f t="shared" si="20"/>
        <v>0</v>
      </c>
    </row>
    <row r="26" spans="1:39" ht="12" customHeight="1" x14ac:dyDescent="0.2">
      <c r="A26" s="1249"/>
      <c r="B26" s="1237"/>
      <c r="C26" s="899">
        <f>C25+1</f>
        <v>5</v>
      </c>
      <c r="D26" s="533"/>
      <c r="E26" s="533"/>
      <c r="F26" s="533"/>
      <c r="G26" s="907">
        <f t="shared" si="12"/>
        <v>0</v>
      </c>
      <c r="H26" s="532"/>
      <c r="I26" s="533"/>
      <c r="J26" s="533"/>
      <c r="K26" s="910">
        <f t="shared" si="13"/>
        <v>0</v>
      </c>
      <c r="L26" s="532"/>
      <c r="M26" s="533"/>
      <c r="N26" s="533"/>
      <c r="O26" s="913">
        <f t="shared" si="14"/>
        <v>0</v>
      </c>
      <c r="P26" s="531"/>
      <c r="Q26" s="530"/>
      <c r="R26" s="530"/>
      <c r="S26" s="910">
        <f t="shared" si="15"/>
        <v>0</v>
      </c>
      <c r="T26" s="531"/>
      <c r="U26" s="530"/>
      <c r="V26" s="530"/>
      <c r="W26" s="910">
        <f t="shared" si="16"/>
        <v>0</v>
      </c>
      <c r="X26" s="531"/>
      <c r="Y26" s="530"/>
      <c r="Z26" s="530"/>
      <c r="AA26" s="910">
        <f t="shared" si="17"/>
        <v>0</v>
      </c>
      <c r="AB26" s="531"/>
      <c r="AC26" s="530"/>
      <c r="AD26" s="530"/>
      <c r="AE26" s="910">
        <f t="shared" si="18"/>
        <v>0</v>
      </c>
      <c r="AF26" s="531"/>
      <c r="AG26" s="530"/>
      <c r="AH26" s="530"/>
      <c r="AI26" s="910">
        <f t="shared" si="19"/>
        <v>0</v>
      </c>
      <c r="AJ26" s="531"/>
      <c r="AK26" s="530"/>
      <c r="AL26" s="530"/>
      <c r="AM26" s="914">
        <f t="shared" si="20"/>
        <v>0</v>
      </c>
    </row>
    <row r="27" spans="1:39" ht="15" customHeight="1" thickBot="1" x14ac:dyDescent="0.25">
      <c r="A27" s="308"/>
      <c r="B27" s="214"/>
      <c r="C27" s="213"/>
      <c r="D27" s="214"/>
      <c r="E27" s="214"/>
      <c r="F27" s="214"/>
      <c r="G27" s="214"/>
      <c r="H27" s="214"/>
      <c r="I27" s="214"/>
      <c r="J27" s="214"/>
      <c r="K27" s="214"/>
      <c r="L27" s="215"/>
      <c r="M27" s="215"/>
      <c r="N27" s="215"/>
      <c r="O27" s="215"/>
      <c r="P27" s="216"/>
      <c r="Q27" s="216"/>
      <c r="R27" s="216"/>
      <c r="S27" s="216"/>
      <c r="T27" s="214"/>
      <c r="U27" s="214"/>
      <c r="V27" s="214"/>
      <c r="W27" s="214"/>
      <c r="X27" s="214"/>
      <c r="Y27" s="214"/>
      <c r="Z27" s="214"/>
      <c r="AA27" s="214"/>
      <c r="AB27" s="214"/>
      <c r="AC27" s="214"/>
      <c r="AD27" s="214"/>
      <c r="AE27" s="214"/>
      <c r="AF27" s="214"/>
      <c r="AG27" s="214"/>
      <c r="AH27" s="214"/>
      <c r="AI27" s="214"/>
      <c r="AJ27" s="214"/>
      <c r="AK27" s="214"/>
      <c r="AL27" s="214"/>
      <c r="AM27" s="915"/>
    </row>
    <row r="28" spans="1:39" ht="15" customHeight="1" x14ac:dyDescent="0.2">
      <c r="B28" s="19"/>
      <c r="C28" s="19"/>
      <c r="D28" s="19"/>
      <c r="E28" s="19"/>
      <c r="F28" s="19"/>
      <c r="G28" s="19"/>
      <c r="H28" s="19"/>
      <c r="I28" s="19"/>
      <c r="J28" s="19"/>
      <c r="K28" s="23"/>
      <c r="L28" s="23"/>
      <c r="M28" s="23"/>
      <c r="N28" s="23"/>
      <c r="O28" s="31"/>
      <c r="P28" s="31"/>
      <c r="Q28" s="31"/>
      <c r="R28" s="31"/>
      <c r="S28" s="19"/>
      <c r="T28" s="19"/>
    </row>
    <row r="29" spans="1:39" ht="18" x14ac:dyDescent="0.25">
      <c r="A29" s="1257" t="s">
        <v>151</v>
      </c>
      <c r="B29" s="925" t="s">
        <v>120</v>
      </c>
      <c r="C29" s="926"/>
      <c r="D29" s="926"/>
      <c r="E29" s="926"/>
      <c r="F29" s="926"/>
      <c r="G29" s="926"/>
      <c r="H29" s="926"/>
      <c r="I29" s="926"/>
      <c r="J29" s="926"/>
      <c r="K29" s="926"/>
      <c r="L29" s="926"/>
      <c r="M29" s="926"/>
      <c r="N29" s="926"/>
      <c r="O29" s="926"/>
      <c r="P29" s="926"/>
      <c r="Q29" s="926"/>
      <c r="R29" s="926"/>
      <c r="S29" s="926"/>
      <c r="T29" s="926"/>
      <c r="U29" s="926"/>
      <c r="V29" s="926"/>
      <c r="W29" s="927"/>
      <c r="X29" s="927"/>
      <c r="Y29" s="927"/>
      <c r="Z29" s="927"/>
      <c r="AA29" s="927"/>
      <c r="AB29" s="927"/>
      <c r="AC29" s="927"/>
      <c r="AD29" s="927"/>
      <c r="AE29" s="664"/>
      <c r="AF29" s="664"/>
      <c r="AG29" s="664"/>
      <c r="AH29" s="664"/>
      <c r="AI29" s="664"/>
      <c r="AJ29" s="664"/>
      <c r="AK29" s="664"/>
      <c r="AL29" s="664"/>
    </row>
    <row r="30" spans="1:39" ht="15" customHeight="1" x14ac:dyDescent="0.2">
      <c r="A30" s="1257"/>
      <c r="B30" s="664"/>
      <c r="C30" s="720"/>
      <c r="D30" s="720"/>
      <c r="E30" s="720"/>
      <c r="F30" s="720"/>
      <c r="G30" s="720"/>
      <c r="H30" s="720"/>
      <c r="I30" s="720"/>
      <c r="J30" s="720"/>
      <c r="K30" s="720"/>
      <c r="L30" s="896"/>
      <c r="M30" s="896"/>
      <c r="N30" s="896"/>
      <c r="O30" s="896"/>
      <c r="P30" s="892"/>
      <c r="Q30" s="892"/>
      <c r="R30" s="892"/>
      <c r="S30" s="892"/>
      <c r="T30" s="720"/>
      <c r="U30" s="720"/>
      <c r="V30" s="664"/>
      <c r="W30" s="664"/>
      <c r="X30" s="664"/>
      <c r="Y30" s="664"/>
      <c r="Z30" s="664"/>
      <c r="AA30" s="664"/>
      <c r="AB30" s="664"/>
      <c r="AC30" s="664"/>
      <c r="AD30" s="664"/>
      <c r="AE30" s="664"/>
      <c r="AF30" s="664"/>
      <c r="AG30" s="664"/>
      <c r="AH30" s="664"/>
      <c r="AI30" s="664"/>
      <c r="AJ30" s="664"/>
      <c r="AK30" s="664"/>
      <c r="AL30" s="664"/>
    </row>
    <row r="31" spans="1:39" x14ac:dyDescent="0.2">
      <c r="A31" s="1257"/>
      <c r="B31" s="719" t="s">
        <v>95</v>
      </c>
      <c r="C31" s="720"/>
      <c r="D31" s="720"/>
      <c r="E31" s="720"/>
      <c r="F31" s="720"/>
      <c r="G31" s="720"/>
      <c r="H31" s="720"/>
      <c r="I31" s="720"/>
      <c r="J31" s="720"/>
      <c r="K31" s="720"/>
      <c r="L31" s="896"/>
      <c r="M31" s="896"/>
      <c r="N31" s="896"/>
      <c r="O31" s="896"/>
      <c r="P31" s="892"/>
      <c r="Q31" s="892"/>
      <c r="R31" s="892"/>
      <c r="S31" s="892"/>
      <c r="T31" s="720"/>
      <c r="U31" s="720"/>
      <c r="V31" s="664"/>
      <c r="W31" s="664"/>
      <c r="X31" s="664"/>
      <c r="Y31" s="664"/>
      <c r="Z31" s="664"/>
      <c r="AA31" s="664"/>
      <c r="AB31" s="664"/>
      <c r="AC31" s="664"/>
      <c r="AD31" s="664"/>
      <c r="AE31" s="664"/>
      <c r="AF31" s="664"/>
      <c r="AG31" s="664"/>
      <c r="AH31" s="664"/>
      <c r="AI31" s="664"/>
      <c r="AJ31" s="664"/>
      <c r="AK31" s="664"/>
      <c r="AL31" s="664"/>
    </row>
    <row r="32" spans="1:39" ht="14.25" x14ac:dyDescent="0.2">
      <c r="A32" s="1257"/>
      <c r="B32" s="664"/>
      <c r="C32" s="1243" t="str">
        <f>'A. Results-Commodity Projection'!C6</f>
        <v>Pills</v>
      </c>
      <c r="D32" s="1243"/>
      <c r="E32" s="1243"/>
      <c r="F32" s="1244"/>
      <c r="G32" s="1243" t="str">
        <f>'A. Results-Commodity Projection'!$D$6</f>
        <v>Injectables</v>
      </c>
      <c r="H32" s="1243"/>
      <c r="I32" s="1243"/>
      <c r="J32" s="1244"/>
      <c r="K32" s="1242" t="str">
        <f>'A. Results-Commodity Projection'!$E$6</f>
        <v>Condoms (male)</v>
      </c>
      <c r="L32" s="1243"/>
      <c r="M32" s="1243"/>
      <c r="N32" s="1244"/>
      <c r="O32" s="1242" t="str">
        <f>'A. Results-Commodity Projection'!$F$6</f>
        <v>Condoms (female)</v>
      </c>
      <c r="P32" s="1243"/>
      <c r="Q32" s="1243"/>
      <c r="R32" s="1244"/>
      <c r="S32" s="1242" t="str">
        <f>'A. Results-Commodity Projection'!$G$6</f>
        <v>Implants</v>
      </c>
      <c r="T32" s="1243"/>
      <c r="U32" s="1243"/>
      <c r="V32" s="1244"/>
      <c r="W32" s="1242" t="str">
        <f>'A. Results-Commodity Projection'!$H$6</f>
        <v>IUD</v>
      </c>
      <c r="X32" s="1243"/>
      <c r="Y32" s="1243"/>
      <c r="Z32" s="1244"/>
      <c r="AA32" s="1231" t="str">
        <f>'A. Results-Commodity Projection'!$I$6</f>
        <v>Emergency Contraceptives</v>
      </c>
      <c r="AB32" s="1232"/>
      <c r="AC32" s="1232"/>
      <c r="AD32" s="1233"/>
      <c r="AE32" s="1231">
        <f>'A. Results-Commodity Projection'!$J$6</f>
        <v>0</v>
      </c>
      <c r="AF32" s="1232"/>
      <c r="AG32" s="1232"/>
      <c r="AH32" s="1233"/>
      <c r="AI32" s="1234">
        <f>'A. Results-Commodity Projection'!$K$6</f>
        <v>0</v>
      </c>
      <c r="AJ32" s="1235"/>
      <c r="AK32" s="1235"/>
      <c r="AL32" s="1236"/>
    </row>
    <row r="33" spans="1:39" ht="25.5" x14ac:dyDescent="0.2">
      <c r="A33" s="1257"/>
      <c r="B33" s="664"/>
      <c r="C33" s="928" t="s">
        <v>27</v>
      </c>
      <c r="D33" s="929" t="s">
        <v>59</v>
      </c>
      <c r="E33" s="902" t="s">
        <v>171</v>
      </c>
      <c r="F33" s="930" t="s">
        <v>24</v>
      </c>
      <c r="G33" s="928" t="s">
        <v>27</v>
      </c>
      <c r="H33" s="929" t="s">
        <v>59</v>
      </c>
      <c r="I33" s="902" t="s">
        <v>171</v>
      </c>
      <c r="J33" s="930" t="s">
        <v>24</v>
      </c>
      <c r="K33" s="928" t="s">
        <v>27</v>
      </c>
      <c r="L33" s="929" t="s">
        <v>59</v>
      </c>
      <c r="M33" s="902" t="s">
        <v>171</v>
      </c>
      <c r="N33" s="930" t="s">
        <v>24</v>
      </c>
      <c r="O33" s="928" t="s">
        <v>27</v>
      </c>
      <c r="P33" s="929" t="s">
        <v>59</v>
      </c>
      <c r="Q33" s="902" t="s">
        <v>171</v>
      </c>
      <c r="R33" s="930" t="s">
        <v>24</v>
      </c>
      <c r="S33" s="928" t="s">
        <v>27</v>
      </c>
      <c r="T33" s="929" t="s">
        <v>59</v>
      </c>
      <c r="U33" s="902" t="s">
        <v>171</v>
      </c>
      <c r="V33" s="930" t="s">
        <v>24</v>
      </c>
      <c r="W33" s="931" t="s">
        <v>27</v>
      </c>
      <c r="X33" s="929" t="s">
        <v>59</v>
      </c>
      <c r="Y33" s="902" t="s">
        <v>171</v>
      </c>
      <c r="Z33" s="930" t="s">
        <v>24</v>
      </c>
      <c r="AA33" s="931" t="s">
        <v>27</v>
      </c>
      <c r="AB33" s="929" t="s">
        <v>59</v>
      </c>
      <c r="AC33" s="902" t="s">
        <v>171</v>
      </c>
      <c r="AD33" s="930" t="s">
        <v>24</v>
      </c>
      <c r="AE33" s="928" t="s">
        <v>27</v>
      </c>
      <c r="AF33" s="929" t="s">
        <v>59</v>
      </c>
      <c r="AG33" s="902" t="s">
        <v>171</v>
      </c>
      <c r="AH33" s="930" t="s">
        <v>24</v>
      </c>
      <c r="AI33" s="931" t="s">
        <v>27</v>
      </c>
      <c r="AJ33" s="929" t="s">
        <v>59</v>
      </c>
      <c r="AK33" s="902" t="s">
        <v>171</v>
      </c>
      <c r="AL33" s="930" t="s">
        <v>24</v>
      </c>
    </row>
    <row r="34" spans="1:39" x14ac:dyDescent="0.2">
      <c r="A34" s="1257"/>
      <c r="B34" s="664">
        <f>'1. Input - Background info'!B6</f>
        <v>0</v>
      </c>
      <c r="C34" s="1121">
        <f>SUM(D9*D21)</f>
        <v>0</v>
      </c>
      <c r="D34" s="1122">
        <f>SUM(D9*E21)</f>
        <v>0</v>
      </c>
      <c r="E34" s="1121">
        <f>SUM(D9*F21)</f>
        <v>0</v>
      </c>
      <c r="F34" s="934">
        <f t="shared" ref="F34:F39" si="21">SUM(C34:E34)</f>
        <v>0</v>
      </c>
      <c r="G34" s="1121">
        <f>SUM($E$9*H21)</f>
        <v>0</v>
      </c>
      <c r="H34" s="1121">
        <f t="shared" ref="H34:H39" si="22">SUM(E9*$I$21)</f>
        <v>0</v>
      </c>
      <c r="I34" s="1121">
        <f t="shared" ref="I34:I39" si="23">SUM(E9*$J$21)</f>
        <v>0</v>
      </c>
      <c r="J34" s="935">
        <f t="shared" ref="J34:J39" si="24">SUM(G34:I34)</f>
        <v>0</v>
      </c>
      <c r="K34" s="1121">
        <f t="shared" ref="K34:K39" si="25">F9*$L$21</f>
        <v>0</v>
      </c>
      <c r="L34" s="1121">
        <f t="shared" ref="L34:L39" si="26">F9*$M$21</f>
        <v>0</v>
      </c>
      <c r="M34" s="1121">
        <f t="shared" ref="M34:M39" si="27">F9*$N$21</f>
        <v>0</v>
      </c>
      <c r="N34" s="935">
        <f t="shared" ref="N34:N39" si="28">SUM(K34:M34)</f>
        <v>0</v>
      </c>
      <c r="O34" s="1121">
        <f t="shared" ref="O34:O39" si="29">SUM(G9*$P$21)</f>
        <v>0</v>
      </c>
      <c r="P34" s="1121">
        <f t="shared" ref="P34:P39" si="30">SUM(G9*$Q$21)</f>
        <v>0</v>
      </c>
      <c r="Q34" s="1121">
        <f t="shared" ref="Q34:Q39" si="31">SUM(G9*$R$21)</f>
        <v>0</v>
      </c>
      <c r="R34" s="935">
        <f t="shared" ref="R34:R39" si="32">SUM(O34:Q34)</f>
        <v>0</v>
      </c>
      <c r="S34" s="1121">
        <f t="shared" ref="S34:S39" si="33">SUM(H9*$T$21)</f>
        <v>0</v>
      </c>
      <c r="T34" s="1121">
        <f t="shared" ref="T34:T39" si="34">SUM(H9*$U$21)</f>
        <v>0</v>
      </c>
      <c r="U34" s="1121">
        <f t="shared" ref="U34:U39" si="35">SUM(H9*$V$21)</f>
        <v>0</v>
      </c>
      <c r="V34" s="935">
        <f t="shared" ref="V34:V39" si="36">SUM(S34:U34)</f>
        <v>0</v>
      </c>
      <c r="W34" s="1121">
        <f t="shared" ref="W34:W39" si="37">SUM(I9*$X$21)</f>
        <v>0</v>
      </c>
      <c r="X34" s="1122">
        <f t="shared" ref="X34:X39" si="38">SUM(I9*$Y$21)</f>
        <v>0</v>
      </c>
      <c r="Y34" s="1121">
        <f t="shared" ref="Y34:Y39" si="39">SUM(I9*$Z$21)</f>
        <v>0</v>
      </c>
      <c r="Z34" s="935">
        <f t="shared" ref="Z34:Z39" si="40">SUM(W34:Y34)</f>
        <v>0</v>
      </c>
      <c r="AA34" s="936">
        <f t="shared" ref="AA34:AA39" si="41">J9*$AB$21</f>
        <v>0</v>
      </c>
      <c r="AB34" s="937">
        <f t="shared" ref="AB34:AB39" si="42">J9*$AC$21</f>
        <v>0</v>
      </c>
      <c r="AC34" s="937">
        <f t="shared" ref="AC34:AC39" si="43">J9*$AD$21</f>
        <v>0</v>
      </c>
      <c r="AD34" s="935">
        <f t="shared" ref="AD34:AD39" si="44">SUM(AA34:AC34)</f>
        <v>0</v>
      </c>
      <c r="AE34" s="938">
        <f t="shared" ref="AE34:AE39" si="45">K9</f>
        <v>0</v>
      </c>
      <c r="AF34" s="938">
        <f t="shared" ref="AF34:AF39" si="46">K9</f>
        <v>0</v>
      </c>
      <c r="AG34" s="938">
        <f t="shared" ref="AG34:AG39" si="47">K9</f>
        <v>0</v>
      </c>
      <c r="AH34" s="935">
        <f t="shared" ref="AH34:AH39" si="48">SUM(AE34:AG34)</f>
        <v>0</v>
      </c>
      <c r="AI34" s="1121">
        <f t="shared" ref="AI34:AI39" si="49">L9*$AJ$21</f>
        <v>0</v>
      </c>
      <c r="AJ34" s="1122">
        <f t="shared" ref="AJ34:AJ39" si="50">L9*$AK$21</f>
        <v>0</v>
      </c>
      <c r="AK34" s="1121">
        <f t="shared" ref="AK34:AK39" si="51">L9*$AL$21</f>
        <v>0</v>
      </c>
      <c r="AL34" s="935">
        <f t="shared" ref="AL34:AL39" si="52">SUM(AI34:AK34)</f>
        <v>0</v>
      </c>
    </row>
    <row r="35" spans="1:39" x14ac:dyDescent="0.2">
      <c r="A35" s="1257"/>
      <c r="B35" s="664">
        <f>C10</f>
        <v>0</v>
      </c>
      <c r="C35" s="1121">
        <f>SUM(D10*$D$21)</f>
        <v>0</v>
      </c>
      <c r="D35" s="1122">
        <f>SUM(D10*$E$21)</f>
        <v>0</v>
      </c>
      <c r="E35" s="1121">
        <f>SUM(D10*$F$21)</f>
        <v>0</v>
      </c>
      <c r="F35" s="934">
        <f t="shared" si="21"/>
        <v>0</v>
      </c>
      <c r="G35" s="1121">
        <f>SUM(E10*$H$21)</f>
        <v>0</v>
      </c>
      <c r="H35" s="1121">
        <f t="shared" si="22"/>
        <v>0</v>
      </c>
      <c r="I35" s="1121">
        <f t="shared" si="23"/>
        <v>0</v>
      </c>
      <c r="J35" s="935">
        <f t="shared" si="24"/>
        <v>0</v>
      </c>
      <c r="K35" s="1121">
        <f t="shared" si="25"/>
        <v>0</v>
      </c>
      <c r="L35" s="1121">
        <f t="shared" si="26"/>
        <v>0</v>
      </c>
      <c r="M35" s="1121">
        <f t="shared" si="27"/>
        <v>0</v>
      </c>
      <c r="N35" s="935">
        <f t="shared" si="28"/>
        <v>0</v>
      </c>
      <c r="O35" s="1121">
        <f t="shared" si="29"/>
        <v>0</v>
      </c>
      <c r="P35" s="1121">
        <f t="shared" si="30"/>
        <v>0</v>
      </c>
      <c r="Q35" s="1121">
        <f t="shared" si="31"/>
        <v>0</v>
      </c>
      <c r="R35" s="935">
        <f t="shared" si="32"/>
        <v>0</v>
      </c>
      <c r="S35" s="1121">
        <f t="shared" si="33"/>
        <v>0</v>
      </c>
      <c r="T35" s="1121">
        <f t="shared" si="34"/>
        <v>0</v>
      </c>
      <c r="U35" s="1121">
        <f t="shared" si="35"/>
        <v>0</v>
      </c>
      <c r="V35" s="935">
        <f t="shared" si="36"/>
        <v>0</v>
      </c>
      <c r="W35" s="1121">
        <f t="shared" si="37"/>
        <v>0</v>
      </c>
      <c r="X35" s="1122">
        <f t="shared" si="38"/>
        <v>0</v>
      </c>
      <c r="Y35" s="1121">
        <f t="shared" si="39"/>
        <v>0</v>
      </c>
      <c r="Z35" s="935">
        <f t="shared" si="40"/>
        <v>0</v>
      </c>
      <c r="AA35" s="936">
        <f t="shared" si="41"/>
        <v>0</v>
      </c>
      <c r="AB35" s="937">
        <f t="shared" si="42"/>
        <v>0</v>
      </c>
      <c r="AC35" s="937">
        <f t="shared" si="43"/>
        <v>0</v>
      </c>
      <c r="AD35" s="935">
        <f t="shared" si="44"/>
        <v>0</v>
      </c>
      <c r="AE35" s="938">
        <f t="shared" si="45"/>
        <v>0</v>
      </c>
      <c r="AF35" s="938">
        <f t="shared" si="46"/>
        <v>0</v>
      </c>
      <c r="AG35" s="938">
        <f t="shared" si="47"/>
        <v>0</v>
      </c>
      <c r="AH35" s="935">
        <f t="shared" si="48"/>
        <v>0</v>
      </c>
      <c r="AI35" s="1121">
        <f t="shared" si="49"/>
        <v>0</v>
      </c>
      <c r="AJ35" s="1122">
        <f t="shared" si="50"/>
        <v>0</v>
      </c>
      <c r="AK35" s="1121">
        <f t="shared" si="51"/>
        <v>0</v>
      </c>
      <c r="AL35" s="935">
        <f t="shared" si="52"/>
        <v>0</v>
      </c>
    </row>
    <row r="36" spans="1:39" x14ac:dyDescent="0.2">
      <c r="A36" s="1257"/>
      <c r="B36" s="664">
        <f>C11</f>
        <v>1</v>
      </c>
      <c r="C36" s="1121">
        <f>SUM(D11*$D$21)</f>
        <v>0</v>
      </c>
      <c r="D36" s="1122">
        <f>SUM(D11*$E$21)</f>
        <v>0</v>
      </c>
      <c r="E36" s="1121">
        <f>SUM(D11*$F$21)</f>
        <v>0</v>
      </c>
      <c r="F36" s="934">
        <f t="shared" si="21"/>
        <v>0</v>
      </c>
      <c r="G36" s="1121">
        <f>SUM(E11*$H$21)</f>
        <v>0</v>
      </c>
      <c r="H36" s="1121">
        <f t="shared" si="22"/>
        <v>0</v>
      </c>
      <c r="I36" s="1121">
        <f t="shared" si="23"/>
        <v>0</v>
      </c>
      <c r="J36" s="935">
        <f t="shared" si="24"/>
        <v>0</v>
      </c>
      <c r="K36" s="1121">
        <f t="shared" si="25"/>
        <v>0</v>
      </c>
      <c r="L36" s="1121">
        <f t="shared" si="26"/>
        <v>0</v>
      </c>
      <c r="M36" s="1121">
        <f t="shared" si="27"/>
        <v>0</v>
      </c>
      <c r="N36" s="935">
        <f t="shared" si="28"/>
        <v>0</v>
      </c>
      <c r="O36" s="1121">
        <f t="shared" si="29"/>
        <v>0</v>
      </c>
      <c r="P36" s="1121">
        <f t="shared" si="30"/>
        <v>0</v>
      </c>
      <c r="Q36" s="1121">
        <f t="shared" si="31"/>
        <v>0</v>
      </c>
      <c r="R36" s="935">
        <f t="shared" si="32"/>
        <v>0</v>
      </c>
      <c r="S36" s="1121">
        <f t="shared" si="33"/>
        <v>0</v>
      </c>
      <c r="T36" s="1121">
        <f t="shared" si="34"/>
        <v>0</v>
      </c>
      <c r="U36" s="1121">
        <f t="shared" si="35"/>
        <v>0</v>
      </c>
      <c r="V36" s="935">
        <f t="shared" si="36"/>
        <v>0</v>
      </c>
      <c r="W36" s="1121">
        <f t="shared" si="37"/>
        <v>0</v>
      </c>
      <c r="X36" s="1122">
        <f t="shared" si="38"/>
        <v>0</v>
      </c>
      <c r="Y36" s="1121">
        <f t="shared" si="39"/>
        <v>0</v>
      </c>
      <c r="Z36" s="935">
        <f t="shared" si="40"/>
        <v>0</v>
      </c>
      <c r="AA36" s="936">
        <f t="shared" si="41"/>
        <v>0</v>
      </c>
      <c r="AB36" s="937">
        <f t="shared" si="42"/>
        <v>0</v>
      </c>
      <c r="AC36" s="937">
        <f t="shared" si="43"/>
        <v>0</v>
      </c>
      <c r="AD36" s="935">
        <f t="shared" si="44"/>
        <v>0</v>
      </c>
      <c r="AE36" s="938">
        <f t="shared" si="45"/>
        <v>0</v>
      </c>
      <c r="AF36" s="938">
        <f t="shared" si="46"/>
        <v>0</v>
      </c>
      <c r="AG36" s="938">
        <f t="shared" si="47"/>
        <v>0</v>
      </c>
      <c r="AH36" s="935">
        <f t="shared" si="48"/>
        <v>0</v>
      </c>
      <c r="AI36" s="1121">
        <f t="shared" si="49"/>
        <v>0</v>
      </c>
      <c r="AJ36" s="1122">
        <f t="shared" si="50"/>
        <v>0</v>
      </c>
      <c r="AK36" s="1121">
        <f t="shared" si="51"/>
        <v>0</v>
      </c>
      <c r="AL36" s="935">
        <f t="shared" si="52"/>
        <v>0</v>
      </c>
    </row>
    <row r="37" spans="1:39" x14ac:dyDescent="0.2">
      <c r="A37" s="1257"/>
      <c r="B37" s="664">
        <f>C12</f>
        <v>2</v>
      </c>
      <c r="C37" s="1121">
        <f>SUM(D12*$D$21)</f>
        <v>0</v>
      </c>
      <c r="D37" s="1122">
        <f>SUM(D12*$E$21)</f>
        <v>0</v>
      </c>
      <c r="E37" s="1121">
        <f>SUM(D12*$F$21)</f>
        <v>0</v>
      </c>
      <c r="F37" s="934">
        <f t="shared" si="21"/>
        <v>0</v>
      </c>
      <c r="G37" s="1121">
        <f>SUM(E12*$H$21)</f>
        <v>0</v>
      </c>
      <c r="H37" s="1121">
        <f t="shared" si="22"/>
        <v>0</v>
      </c>
      <c r="I37" s="1121">
        <f t="shared" si="23"/>
        <v>0</v>
      </c>
      <c r="J37" s="935">
        <f t="shared" si="24"/>
        <v>0</v>
      </c>
      <c r="K37" s="1121">
        <f t="shared" si="25"/>
        <v>0</v>
      </c>
      <c r="L37" s="1121">
        <f t="shared" si="26"/>
        <v>0</v>
      </c>
      <c r="M37" s="1121">
        <f t="shared" si="27"/>
        <v>0</v>
      </c>
      <c r="N37" s="935">
        <f t="shared" si="28"/>
        <v>0</v>
      </c>
      <c r="O37" s="1121">
        <f t="shared" si="29"/>
        <v>0</v>
      </c>
      <c r="P37" s="1121">
        <f t="shared" si="30"/>
        <v>0</v>
      </c>
      <c r="Q37" s="1121">
        <f t="shared" si="31"/>
        <v>0</v>
      </c>
      <c r="R37" s="935">
        <f t="shared" si="32"/>
        <v>0</v>
      </c>
      <c r="S37" s="1121">
        <f t="shared" si="33"/>
        <v>0</v>
      </c>
      <c r="T37" s="1121">
        <f t="shared" si="34"/>
        <v>0</v>
      </c>
      <c r="U37" s="1121">
        <f t="shared" si="35"/>
        <v>0</v>
      </c>
      <c r="V37" s="935">
        <f t="shared" si="36"/>
        <v>0</v>
      </c>
      <c r="W37" s="1121">
        <f t="shared" si="37"/>
        <v>0</v>
      </c>
      <c r="X37" s="1122">
        <f t="shared" si="38"/>
        <v>0</v>
      </c>
      <c r="Y37" s="1121">
        <f t="shared" si="39"/>
        <v>0</v>
      </c>
      <c r="Z37" s="935">
        <f t="shared" si="40"/>
        <v>0</v>
      </c>
      <c r="AA37" s="936">
        <f t="shared" si="41"/>
        <v>0</v>
      </c>
      <c r="AB37" s="937">
        <f t="shared" si="42"/>
        <v>0</v>
      </c>
      <c r="AC37" s="937">
        <f t="shared" si="43"/>
        <v>0</v>
      </c>
      <c r="AD37" s="935">
        <f t="shared" si="44"/>
        <v>0</v>
      </c>
      <c r="AE37" s="938">
        <f t="shared" si="45"/>
        <v>0</v>
      </c>
      <c r="AF37" s="938">
        <f t="shared" si="46"/>
        <v>0</v>
      </c>
      <c r="AG37" s="938">
        <f t="shared" si="47"/>
        <v>0</v>
      </c>
      <c r="AH37" s="935">
        <f t="shared" si="48"/>
        <v>0</v>
      </c>
      <c r="AI37" s="1121">
        <f t="shared" si="49"/>
        <v>0</v>
      </c>
      <c r="AJ37" s="1122">
        <f t="shared" si="50"/>
        <v>0</v>
      </c>
      <c r="AK37" s="1121">
        <f t="shared" si="51"/>
        <v>0</v>
      </c>
      <c r="AL37" s="935">
        <f t="shared" si="52"/>
        <v>0</v>
      </c>
    </row>
    <row r="38" spans="1:39" x14ac:dyDescent="0.2">
      <c r="A38" s="1257"/>
      <c r="B38" s="664">
        <f>C13</f>
        <v>3</v>
      </c>
      <c r="C38" s="1121">
        <f>SUM(D13*$D$21)</f>
        <v>0</v>
      </c>
      <c r="D38" s="1122">
        <f>SUM(D13*$E$21)</f>
        <v>0</v>
      </c>
      <c r="E38" s="1121">
        <f>SUM(D13*$F$21)</f>
        <v>0</v>
      </c>
      <c r="F38" s="934">
        <f t="shared" si="21"/>
        <v>0</v>
      </c>
      <c r="G38" s="1121">
        <f>SUM(E13*$H$21)</f>
        <v>0</v>
      </c>
      <c r="H38" s="1121">
        <f t="shared" si="22"/>
        <v>0</v>
      </c>
      <c r="I38" s="1121">
        <f t="shared" si="23"/>
        <v>0</v>
      </c>
      <c r="J38" s="935">
        <f t="shared" si="24"/>
        <v>0</v>
      </c>
      <c r="K38" s="1121">
        <f t="shared" si="25"/>
        <v>0</v>
      </c>
      <c r="L38" s="1121">
        <f t="shared" si="26"/>
        <v>0</v>
      </c>
      <c r="M38" s="1121">
        <f t="shared" si="27"/>
        <v>0</v>
      </c>
      <c r="N38" s="935">
        <f t="shared" si="28"/>
        <v>0</v>
      </c>
      <c r="O38" s="1121">
        <f t="shared" si="29"/>
        <v>0</v>
      </c>
      <c r="P38" s="1121">
        <f t="shared" si="30"/>
        <v>0</v>
      </c>
      <c r="Q38" s="1121">
        <f t="shared" si="31"/>
        <v>0</v>
      </c>
      <c r="R38" s="935">
        <f t="shared" si="32"/>
        <v>0</v>
      </c>
      <c r="S38" s="1121">
        <f t="shared" si="33"/>
        <v>0</v>
      </c>
      <c r="T38" s="1121">
        <f t="shared" si="34"/>
        <v>0</v>
      </c>
      <c r="U38" s="1121">
        <f t="shared" si="35"/>
        <v>0</v>
      </c>
      <c r="V38" s="935">
        <f t="shared" si="36"/>
        <v>0</v>
      </c>
      <c r="W38" s="1121">
        <f t="shared" si="37"/>
        <v>0</v>
      </c>
      <c r="X38" s="1122">
        <f t="shared" si="38"/>
        <v>0</v>
      </c>
      <c r="Y38" s="1121">
        <f t="shared" si="39"/>
        <v>0</v>
      </c>
      <c r="Z38" s="935">
        <f t="shared" si="40"/>
        <v>0</v>
      </c>
      <c r="AA38" s="936">
        <f t="shared" si="41"/>
        <v>0</v>
      </c>
      <c r="AB38" s="937">
        <f t="shared" si="42"/>
        <v>0</v>
      </c>
      <c r="AC38" s="937">
        <f t="shared" si="43"/>
        <v>0</v>
      </c>
      <c r="AD38" s="935">
        <f t="shared" si="44"/>
        <v>0</v>
      </c>
      <c r="AE38" s="938">
        <f t="shared" si="45"/>
        <v>0</v>
      </c>
      <c r="AF38" s="938">
        <f t="shared" si="46"/>
        <v>0</v>
      </c>
      <c r="AG38" s="938">
        <f t="shared" si="47"/>
        <v>0</v>
      </c>
      <c r="AH38" s="935">
        <f t="shared" si="48"/>
        <v>0</v>
      </c>
      <c r="AI38" s="1121">
        <f t="shared" si="49"/>
        <v>0</v>
      </c>
      <c r="AJ38" s="1122">
        <f t="shared" si="50"/>
        <v>0</v>
      </c>
      <c r="AK38" s="1121">
        <f t="shared" si="51"/>
        <v>0</v>
      </c>
      <c r="AL38" s="935">
        <f t="shared" si="52"/>
        <v>0</v>
      </c>
    </row>
    <row r="39" spans="1:39" x14ac:dyDescent="0.2">
      <c r="A39" s="1257"/>
      <c r="B39" s="664">
        <f>C14</f>
        <v>4</v>
      </c>
      <c r="C39" s="1123">
        <f>SUM(D14*$D$21)</f>
        <v>0</v>
      </c>
      <c r="D39" s="1124">
        <f>SUM(D14*$E$21)</f>
        <v>0</v>
      </c>
      <c r="E39" s="1123">
        <f>SUM(D14*$F$21)</f>
        <v>0</v>
      </c>
      <c r="F39" s="941">
        <f t="shared" si="21"/>
        <v>0</v>
      </c>
      <c r="G39" s="1123">
        <f>SUM(E14*$H$21)</f>
        <v>0</v>
      </c>
      <c r="H39" s="1123">
        <f t="shared" si="22"/>
        <v>0</v>
      </c>
      <c r="I39" s="1123">
        <f t="shared" si="23"/>
        <v>0</v>
      </c>
      <c r="J39" s="942">
        <f t="shared" si="24"/>
        <v>0</v>
      </c>
      <c r="K39" s="1123">
        <f t="shared" si="25"/>
        <v>0</v>
      </c>
      <c r="L39" s="1123">
        <f t="shared" si="26"/>
        <v>0</v>
      </c>
      <c r="M39" s="1123">
        <f t="shared" si="27"/>
        <v>0</v>
      </c>
      <c r="N39" s="942">
        <f t="shared" si="28"/>
        <v>0</v>
      </c>
      <c r="O39" s="1123">
        <f t="shared" si="29"/>
        <v>0</v>
      </c>
      <c r="P39" s="1123">
        <f t="shared" si="30"/>
        <v>0</v>
      </c>
      <c r="Q39" s="1123">
        <f t="shared" si="31"/>
        <v>0</v>
      </c>
      <c r="R39" s="942">
        <f t="shared" si="32"/>
        <v>0</v>
      </c>
      <c r="S39" s="1123">
        <f t="shared" si="33"/>
        <v>0</v>
      </c>
      <c r="T39" s="1123">
        <f t="shared" si="34"/>
        <v>0</v>
      </c>
      <c r="U39" s="1123">
        <f t="shared" si="35"/>
        <v>0</v>
      </c>
      <c r="V39" s="942">
        <f t="shared" si="36"/>
        <v>0</v>
      </c>
      <c r="W39" s="1123">
        <f t="shared" si="37"/>
        <v>0</v>
      </c>
      <c r="X39" s="1124">
        <f t="shared" si="38"/>
        <v>0</v>
      </c>
      <c r="Y39" s="1123">
        <f t="shared" si="39"/>
        <v>0</v>
      </c>
      <c r="Z39" s="942">
        <f t="shared" si="40"/>
        <v>0</v>
      </c>
      <c r="AA39" s="943">
        <f t="shared" si="41"/>
        <v>0</v>
      </c>
      <c r="AB39" s="944">
        <f t="shared" si="42"/>
        <v>0</v>
      </c>
      <c r="AC39" s="944">
        <f t="shared" si="43"/>
        <v>0</v>
      </c>
      <c r="AD39" s="942">
        <f t="shared" si="44"/>
        <v>0</v>
      </c>
      <c r="AE39" s="945">
        <f t="shared" si="45"/>
        <v>0</v>
      </c>
      <c r="AF39" s="945">
        <f t="shared" si="46"/>
        <v>0</v>
      </c>
      <c r="AG39" s="945">
        <f t="shared" si="47"/>
        <v>0</v>
      </c>
      <c r="AH39" s="942">
        <f t="shared" si="48"/>
        <v>0</v>
      </c>
      <c r="AI39" s="1123">
        <f t="shared" si="49"/>
        <v>0</v>
      </c>
      <c r="AJ39" s="1124">
        <f t="shared" si="50"/>
        <v>0</v>
      </c>
      <c r="AK39" s="1123">
        <f t="shared" si="51"/>
        <v>0</v>
      </c>
      <c r="AL39" s="942">
        <f t="shared" si="52"/>
        <v>0</v>
      </c>
    </row>
    <row r="40" spans="1:39" x14ac:dyDescent="0.2">
      <c r="A40" s="1257"/>
      <c r="B40" s="946" t="s">
        <v>24</v>
      </c>
      <c r="C40" s="1121">
        <f t="shared" ref="C40:AL40" si="53">SUM(C35:C39)</f>
        <v>0</v>
      </c>
      <c r="D40" s="1121">
        <f t="shared" si="53"/>
        <v>0</v>
      </c>
      <c r="E40" s="1121">
        <f t="shared" si="53"/>
        <v>0</v>
      </c>
      <c r="F40" s="1121">
        <f t="shared" si="53"/>
        <v>0</v>
      </c>
      <c r="G40" s="1121">
        <f t="shared" si="53"/>
        <v>0</v>
      </c>
      <c r="H40" s="1121">
        <f t="shared" si="53"/>
        <v>0</v>
      </c>
      <c r="I40" s="1121">
        <f t="shared" si="53"/>
        <v>0</v>
      </c>
      <c r="J40" s="1121">
        <f t="shared" si="53"/>
        <v>0</v>
      </c>
      <c r="K40" s="1121">
        <f t="shared" si="53"/>
        <v>0</v>
      </c>
      <c r="L40" s="1121">
        <f t="shared" si="53"/>
        <v>0</v>
      </c>
      <c r="M40" s="1121">
        <f t="shared" si="53"/>
        <v>0</v>
      </c>
      <c r="N40" s="1121">
        <f t="shared" si="53"/>
        <v>0</v>
      </c>
      <c r="O40" s="1121">
        <f t="shared" si="53"/>
        <v>0</v>
      </c>
      <c r="P40" s="1121">
        <f t="shared" si="53"/>
        <v>0</v>
      </c>
      <c r="Q40" s="1121">
        <f t="shared" si="53"/>
        <v>0</v>
      </c>
      <c r="R40" s="1121">
        <f t="shared" si="53"/>
        <v>0</v>
      </c>
      <c r="S40" s="1121">
        <f t="shared" si="53"/>
        <v>0</v>
      </c>
      <c r="T40" s="1121">
        <f t="shared" si="53"/>
        <v>0</v>
      </c>
      <c r="U40" s="1121">
        <f t="shared" si="53"/>
        <v>0</v>
      </c>
      <c r="V40" s="1121">
        <f t="shared" si="53"/>
        <v>0</v>
      </c>
      <c r="W40" s="1121">
        <f t="shared" si="53"/>
        <v>0</v>
      </c>
      <c r="X40" s="1121">
        <f t="shared" si="53"/>
        <v>0</v>
      </c>
      <c r="Y40" s="1121">
        <f t="shared" si="53"/>
        <v>0</v>
      </c>
      <c r="Z40" s="1121">
        <f t="shared" si="53"/>
        <v>0</v>
      </c>
      <c r="AA40" s="1121">
        <f t="shared" si="53"/>
        <v>0</v>
      </c>
      <c r="AB40" s="1121">
        <f t="shared" si="53"/>
        <v>0</v>
      </c>
      <c r="AC40" s="1121">
        <f t="shared" si="53"/>
        <v>0</v>
      </c>
      <c r="AD40" s="1121">
        <f t="shared" si="53"/>
        <v>0</v>
      </c>
      <c r="AE40" s="1121">
        <f t="shared" si="53"/>
        <v>0</v>
      </c>
      <c r="AF40" s="1121">
        <f t="shared" si="53"/>
        <v>0</v>
      </c>
      <c r="AG40" s="1121">
        <f t="shared" si="53"/>
        <v>0</v>
      </c>
      <c r="AH40" s="1121">
        <f t="shared" si="53"/>
        <v>0</v>
      </c>
      <c r="AI40" s="1121">
        <f t="shared" si="53"/>
        <v>0</v>
      </c>
      <c r="AJ40" s="1121">
        <f t="shared" si="53"/>
        <v>0</v>
      </c>
      <c r="AK40" s="1121">
        <f t="shared" si="53"/>
        <v>0</v>
      </c>
      <c r="AL40" s="1121">
        <f t="shared" si="53"/>
        <v>0</v>
      </c>
      <c r="AM40" s="19"/>
    </row>
    <row r="41" spans="1:39" ht="11.25" customHeight="1" x14ac:dyDescent="0.2">
      <c r="A41" s="1257"/>
      <c r="B41" s="946" t="s">
        <v>15</v>
      </c>
      <c r="C41" s="947">
        <f>C40/15</f>
        <v>0</v>
      </c>
      <c r="D41" s="947">
        <f>D40/15</f>
        <v>0</v>
      </c>
      <c r="E41" s="947">
        <f>E40/15</f>
        <v>0</v>
      </c>
      <c r="F41" s="947">
        <f>F40/15</f>
        <v>0</v>
      </c>
      <c r="G41" s="947">
        <f>G40/4</f>
        <v>0</v>
      </c>
      <c r="H41" s="947">
        <f>H40/4</f>
        <v>0</v>
      </c>
      <c r="I41" s="947">
        <f>I40/4</f>
        <v>0</v>
      </c>
      <c r="J41" s="947">
        <f>J40/4</f>
        <v>0</v>
      </c>
      <c r="K41" s="947">
        <f t="shared" ref="K41:R41" si="54">K40/120</f>
        <v>0</v>
      </c>
      <c r="L41" s="947">
        <f t="shared" si="54"/>
        <v>0</v>
      </c>
      <c r="M41" s="947">
        <f t="shared" si="54"/>
        <v>0</v>
      </c>
      <c r="N41" s="947">
        <f t="shared" si="54"/>
        <v>0</v>
      </c>
      <c r="O41" s="948">
        <f t="shared" si="54"/>
        <v>0</v>
      </c>
      <c r="P41" s="948">
        <f t="shared" si="54"/>
        <v>0</v>
      </c>
      <c r="Q41" s="948">
        <f t="shared" si="54"/>
        <v>0</v>
      </c>
      <c r="R41" s="948">
        <f t="shared" si="54"/>
        <v>0</v>
      </c>
      <c r="S41" s="947">
        <f t="shared" ref="S41:Z41" si="55">S40*3.5</f>
        <v>0</v>
      </c>
      <c r="T41" s="947">
        <f t="shared" si="55"/>
        <v>0</v>
      </c>
      <c r="U41" s="947">
        <f t="shared" si="55"/>
        <v>0</v>
      </c>
      <c r="V41" s="947">
        <f t="shared" si="55"/>
        <v>0</v>
      </c>
      <c r="W41" s="947">
        <f t="shared" si="55"/>
        <v>0</v>
      </c>
      <c r="X41" s="947">
        <f t="shared" si="55"/>
        <v>0</v>
      </c>
      <c r="Y41" s="947">
        <f t="shared" si="55"/>
        <v>0</v>
      </c>
      <c r="Z41" s="947">
        <f t="shared" si="55"/>
        <v>0</v>
      </c>
      <c r="AA41" s="949">
        <f>AA40/4</f>
        <v>0</v>
      </c>
      <c r="AB41" s="949">
        <f>AB40/4</f>
        <v>0</v>
      </c>
      <c r="AC41" s="949">
        <f>AC40/4</f>
        <v>0</v>
      </c>
      <c r="AD41" s="949">
        <f>AD40/4</f>
        <v>0</v>
      </c>
      <c r="AE41" s="705">
        <f t="shared" ref="AE41:AL41" si="56">AE40</f>
        <v>0</v>
      </c>
      <c r="AF41" s="705">
        <f t="shared" si="56"/>
        <v>0</v>
      </c>
      <c r="AG41" s="705">
        <f t="shared" si="56"/>
        <v>0</v>
      </c>
      <c r="AH41" s="705">
        <f t="shared" si="56"/>
        <v>0</v>
      </c>
      <c r="AI41" s="705">
        <f t="shared" si="56"/>
        <v>0</v>
      </c>
      <c r="AJ41" s="705">
        <f t="shared" si="56"/>
        <v>0</v>
      </c>
      <c r="AK41" s="705">
        <f t="shared" si="56"/>
        <v>0</v>
      </c>
      <c r="AL41" s="705">
        <f t="shared" si="56"/>
        <v>0</v>
      </c>
    </row>
    <row r="42" spans="1:39" ht="17.25" customHeight="1" x14ac:dyDescent="0.2">
      <c r="A42" s="1257"/>
      <c r="B42" s="664"/>
      <c r="C42" s="947"/>
      <c r="D42" s="947"/>
      <c r="E42" s="947"/>
      <c r="F42" s="947"/>
      <c r="G42" s="947"/>
      <c r="H42" s="947"/>
      <c r="I42" s="947"/>
      <c r="J42" s="947"/>
      <c r="K42" s="947"/>
      <c r="L42" s="948"/>
      <c r="M42" s="948"/>
      <c r="N42" s="948"/>
      <c r="O42" s="948"/>
      <c r="P42" s="947"/>
      <c r="Q42" s="947"/>
      <c r="R42" s="947"/>
      <c r="S42" s="947"/>
      <c r="T42" s="947"/>
      <c r="U42" s="947"/>
      <c r="V42" s="702"/>
      <c r="W42" s="702"/>
      <c r="X42" s="702"/>
      <c r="Y42" s="702"/>
      <c r="Z42" s="702"/>
      <c r="AA42" s="702"/>
      <c r="AB42" s="702"/>
      <c r="AC42" s="702"/>
      <c r="AD42" s="702"/>
      <c r="AE42" s="664"/>
      <c r="AF42" s="664"/>
      <c r="AG42" s="664"/>
      <c r="AH42" s="664"/>
      <c r="AI42" s="664"/>
      <c r="AJ42" s="664"/>
      <c r="AK42" s="664"/>
      <c r="AL42" s="664"/>
    </row>
    <row r="43" spans="1:39" x14ac:dyDescent="0.2">
      <c r="A43" s="1257"/>
      <c r="B43" s="719" t="s">
        <v>96</v>
      </c>
      <c r="C43" s="720"/>
      <c r="D43" s="720"/>
      <c r="E43" s="720"/>
      <c r="F43" s="950" t="e">
        <f>F52-'B. Results - Summary Tables'!#REF!</f>
        <v>#REF!</v>
      </c>
      <c r="G43" s="951"/>
      <c r="H43" s="951"/>
      <c r="I43" s="951"/>
      <c r="J43" s="950">
        <f>J52-'B. Results - Summary Tables'!G30</f>
        <v>0</v>
      </c>
      <c r="K43" s="951"/>
      <c r="L43" s="952"/>
      <c r="M43" s="952"/>
      <c r="N43" s="953">
        <f>N52-'B. Results - Summary Tables'!G31</f>
        <v>0</v>
      </c>
      <c r="O43" s="952"/>
      <c r="P43" s="954"/>
      <c r="Q43" s="954"/>
      <c r="R43" s="954">
        <f>R52-'B. Results - Summary Tables'!G32</f>
        <v>0</v>
      </c>
      <c r="S43" s="954"/>
      <c r="T43" s="951"/>
      <c r="U43" s="951"/>
      <c r="V43" s="955">
        <f>V52-'B. Results - Summary Tables'!G33</f>
        <v>0</v>
      </c>
      <c r="W43" s="956"/>
      <c r="X43" s="956"/>
      <c r="Y43" s="956"/>
      <c r="Z43" s="955">
        <f>Z52-'B. Results - Summary Tables'!G34</f>
        <v>0</v>
      </c>
      <c r="AA43" s="956"/>
      <c r="AB43" s="956"/>
      <c r="AC43" s="956"/>
      <c r="AD43" s="956"/>
      <c r="AE43" s="664"/>
      <c r="AF43" s="664"/>
      <c r="AG43" s="664"/>
      <c r="AH43" s="664"/>
      <c r="AI43" s="664"/>
      <c r="AJ43" s="664"/>
      <c r="AK43" s="664"/>
      <c r="AL43" s="664"/>
    </row>
    <row r="44" spans="1:39" ht="14.25" x14ac:dyDescent="0.2">
      <c r="A44" s="1257"/>
      <c r="B44" s="664"/>
      <c r="C44" s="1243" t="s">
        <v>62</v>
      </c>
      <c r="D44" s="1243"/>
      <c r="E44" s="1243"/>
      <c r="F44" s="1244"/>
      <c r="G44" s="1243" t="str">
        <f>'A. Results-Commodity Projection'!$D$6</f>
        <v>Injectables</v>
      </c>
      <c r="H44" s="1243"/>
      <c r="I44" s="1243"/>
      <c r="J44" s="1244"/>
      <c r="K44" s="1242" t="str">
        <f>'A. Results-Commodity Projection'!$E$6</f>
        <v>Condoms (male)</v>
      </c>
      <c r="L44" s="1243"/>
      <c r="M44" s="1243"/>
      <c r="N44" s="1244"/>
      <c r="O44" s="1242" t="str">
        <f>'A. Results-Commodity Projection'!$F$6</f>
        <v>Condoms (female)</v>
      </c>
      <c r="P44" s="1243"/>
      <c r="Q44" s="1243"/>
      <c r="R44" s="1244"/>
      <c r="S44" s="1242" t="str">
        <f>'A. Results-Commodity Projection'!$G$6</f>
        <v>Implants</v>
      </c>
      <c r="T44" s="1243"/>
      <c r="U44" s="1243"/>
      <c r="V44" s="1244"/>
      <c r="W44" s="1242" t="str">
        <f>'A. Results-Commodity Projection'!$H$6</f>
        <v>IUD</v>
      </c>
      <c r="X44" s="1243"/>
      <c r="Y44" s="1243"/>
      <c r="Z44" s="1244"/>
      <c r="AA44" s="1231" t="str">
        <f>'A. Results-Commodity Projection'!$I$6</f>
        <v>Emergency Contraceptives</v>
      </c>
      <c r="AB44" s="1232"/>
      <c r="AC44" s="1232"/>
      <c r="AD44" s="1233"/>
      <c r="AE44" s="1231">
        <f>'A. Results-Commodity Projection'!$J$6</f>
        <v>0</v>
      </c>
      <c r="AF44" s="1232"/>
      <c r="AG44" s="1232"/>
      <c r="AH44" s="1233"/>
      <c r="AI44" s="1234">
        <f>'A. Results-Commodity Projection'!$K$6</f>
        <v>0</v>
      </c>
      <c r="AJ44" s="1235"/>
      <c r="AK44" s="1235"/>
      <c r="AL44" s="1236"/>
    </row>
    <row r="45" spans="1:39" ht="25.5" x14ac:dyDescent="0.2">
      <c r="A45" s="1257"/>
      <c r="B45" s="664"/>
      <c r="C45" s="928" t="s">
        <v>27</v>
      </c>
      <c r="D45" s="929" t="s">
        <v>59</v>
      </c>
      <c r="E45" s="902" t="s">
        <v>171</v>
      </c>
      <c r="F45" s="930" t="s">
        <v>24</v>
      </c>
      <c r="G45" s="928" t="s">
        <v>27</v>
      </c>
      <c r="H45" s="929" t="s">
        <v>59</v>
      </c>
      <c r="I45" s="902" t="s">
        <v>171</v>
      </c>
      <c r="J45" s="930" t="s">
        <v>24</v>
      </c>
      <c r="K45" s="928" t="s">
        <v>27</v>
      </c>
      <c r="L45" s="929" t="s">
        <v>59</v>
      </c>
      <c r="M45" s="902" t="s">
        <v>171</v>
      </c>
      <c r="N45" s="930" t="s">
        <v>24</v>
      </c>
      <c r="O45" s="928" t="s">
        <v>27</v>
      </c>
      <c r="P45" s="929" t="s">
        <v>59</v>
      </c>
      <c r="Q45" s="902" t="s">
        <v>171</v>
      </c>
      <c r="R45" s="930" t="s">
        <v>24</v>
      </c>
      <c r="S45" s="928" t="s">
        <v>27</v>
      </c>
      <c r="T45" s="929" t="s">
        <v>59</v>
      </c>
      <c r="U45" s="902" t="s">
        <v>171</v>
      </c>
      <c r="V45" s="930" t="s">
        <v>24</v>
      </c>
      <c r="W45" s="931" t="s">
        <v>27</v>
      </c>
      <c r="X45" s="929" t="s">
        <v>59</v>
      </c>
      <c r="Y45" s="902" t="s">
        <v>171</v>
      </c>
      <c r="Z45" s="930" t="s">
        <v>24</v>
      </c>
      <c r="AA45" s="931" t="s">
        <v>27</v>
      </c>
      <c r="AB45" s="929" t="s">
        <v>59</v>
      </c>
      <c r="AC45" s="902" t="s">
        <v>171</v>
      </c>
      <c r="AD45" s="930" t="s">
        <v>24</v>
      </c>
      <c r="AE45" s="928" t="s">
        <v>27</v>
      </c>
      <c r="AF45" s="929" t="s">
        <v>59</v>
      </c>
      <c r="AG45" s="902" t="s">
        <v>171</v>
      </c>
      <c r="AH45" s="930" t="s">
        <v>24</v>
      </c>
      <c r="AI45" s="931" t="s">
        <v>27</v>
      </c>
      <c r="AJ45" s="929" t="s">
        <v>59</v>
      </c>
      <c r="AK45" s="902" t="s">
        <v>171</v>
      </c>
      <c r="AL45" s="930" t="s">
        <v>24</v>
      </c>
    </row>
    <row r="46" spans="1:39" x14ac:dyDescent="0.2">
      <c r="A46" s="1257"/>
      <c r="B46" s="664">
        <f t="shared" ref="B46:B51" si="57">C9</f>
        <v>0</v>
      </c>
      <c r="C46" s="957">
        <f>SUM(C34*'4. Input-Unit Price'!$J$23)</f>
        <v>0</v>
      </c>
      <c r="D46" s="958">
        <f>SUM(D34*'4. Input-Unit Price'!$G$23)</f>
        <v>0</v>
      </c>
      <c r="E46" s="958">
        <f>SUM(E34*'4. Input-Unit Price'!$L$23)</f>
        <v>0</v>
      </c>
      <c r="F46" s="959">
        <f t="shared" ref="F46:F51" si="58">SUM(C46:E46)</f>
        <v>0</v>
      </c>
      <c r="G46" s="960">
        <f>SUM(G34*'4. Input-Unit Price'!$J$29)</f>
        <v>0</v>
      </c>
      <c r="H46" s="960">
        <f>SUM(H34*'4. Input-Unit Price'!$K$29)</f>
        <v>0</v>
      </c>
      <c r="I46" s="960">
        <f>SUM(I34*'4. Input-Unit Price'!$H$29)</f>
        <v>0</v>
      </c>
      <c r="J46" s="959">
        <f t="shared" ref="J46:J51" si="59">SUM(G46:I46)</f>
        <v>0</v>
      </c>
      <c r="K46" s="960">
        <f>SUM(K34*'4. Input-Unit Price'!$J$36)</f>
        <v>0</v>
      </c>
      <c r="L46" s="961">
        <f>SUM(L34*'4. Input-Unit Price'!$K$36)</f>
        <v>0</v>
      </c>
      <c r="M46" s="960">
        <f>SUM(M34*'4. Input-Unit Price'!$H$36)</f>
        <v>0</v>
      </c>
      <c r="N46" s="959">
        <f t="shared" ref="N46:N51" si="60">SUM(K46:M46)</f>
        <v>0</v>
      </c>
      <c r="O46" s="960">
        <f>O34*'4. Input-Unit Price'!$J$40</f>
        <v>0</v>
      </c>
      <c r="P46" s="960">
        <f>SUM(P34*'4. Input-Unit Price'!$K$40)</f>
        <v>0</v>
      </c>
      <c r="Q46" s="960">
        <f>Q34*'4. Input-Unit Price'!$H$40</f>
        <v>0</v>
      </c>
      <c r="R46" s="959">
        <f t="shared" ref="R46:R51" si="61">SUM(O46:Q46)</f>
        <v>0</v>
      </c>
      <c r="S46" s="960">
        <f>SUM(S34*'4. Input-Unit Price'!$J$46)</f>
        <v>0</v>
      </c>
      <c r="T46" s="961">
        <f>SUM(T34*'4. Input-Unit Price'!$K$46)</f>
        <v>0</v>
      </c>
      <c r="U46" s="960">
        <f>SUM(U34*'4. Input-Unit Price'!$H$46)</f>
        <v>0</v>
      </c>
      <c r="V46" s="959">
        <f t="shared" ref="V46:V51" si="62">SUM(S46:U46)</f>
        <v>0</v>
      </c>
      <c r="W46" s="960">
        <f>SUM(W34*'4. Input-Unit Price'!$J$51)</f>
        <v>0</v>
      </c>
      <c r="X46" s="961">
        <f>X34*'4. Input-Unit Price'!$K$51</f>
        <v>0</v>
      </c>
      <c r="Y46" s="960">
        <f>Y34*'4. Input-Unit Price'!$H$51</f>
        <v>0</v>
      </c>
      <c r="Z46" s="960">
        <f t="shared" ref="Z46:Z51" si="63">SUM(W46:Y46)</f>
        <v>0</v>
      </c>
      <c r="AA46" s="1125">
        <f>AA34*'4. Input-Unit Price'!$J$57</f>
        <v>0</v>
      </c>
      <c r="AB46" s="1126">
        <f>AB34*'4. Input-Unit Price'!$K$57</f>
        <v>0</v>
      </c>
      <c r="AC46" s="1126">
        <f>AC34*'4. Input-Unit Price'!$H$57</f>
        <v>0</v>
      </c>
      <c r="AD46" s="1127">
        <f t="shared" ref="AD46:AD51" si="64">SUM(AA46:AC46)</f>
        <v>0</v>
      </c>
      <c r="AE46" s="1126">
        <f>AE34*'4. Input-Unit Price'!$J$63</f>
        <v>0</v>
      </c>
      <c r="AF46" s="1126">
        <f>AF34*'4. Input-Unit Price'!$K$63</f>
        <v>0</v>
      </c>
      <c r="AG46" s="1126">
        <f>AG34*'4. Input-Unit Price'!$H$63</f>
        <v>0</v>
      </c>
      <c r="AH46" s="965">
        <f t="shared" ref="AH46:AH51" si="65">SUM(AE46:AG46)</f>
        <v>0</v>
      </c>
      <c r="AI46" s="960">
        <f>AI34*'4. Input-Unit Price'!$J$69</f>
        <v>0</v>
      </c>
      <c r="AJ46" s="961">
        <f>AJ34*'4. Input-Unit Price'!$K$69</f>
        <v>0</v>
      </c>
      <c r="AK46" s="960">
        <f>AK34*'4. Input-Unit Price'!$H$69</f>
        <v>0</v>
      </c>
      <c r="AL46" s="965">
        <f t="shared" ref="AL46:AL51" si="66">SUM(AI46:AK46)</f>
        <v>0</v>
      </c>
    </row>
    <row r="47" spans="1:39" x14ac:dyDescent="0.2">
      <c r="A47" s="1257"/>
      <c r="B47" s="664">
        <f t="shared" si="57"/>
        <v>0</v>
      </c>
      <c r="C47" s="957">
        <f>SUM(C35*'4. Input-Unit Price'!$J$23)</f>
        <v>0</v>
      </c>
      <c r="D47" s="958">
        <f>SUM(D35*'4. Input-Unit Price'!$G$23)</f>
        <v>0</v>
      </c>
      <c r="E47" s="958">
        <f>SUM(E35*'4. Input-Unit Price'!$L$23)</f>
        <v>0</v>
      </c>
      <c r="F47" s="966">
        <f t="shared" si="58"/>
        <v>0</v>
      </c>
      <c r="G47" s="967">
        <f>SUM(G35*'4. Input-Unit Price'!$J$29)</f>
        <v>0</v>
      </c>
      <c r="H47" s="967">
        <f>SUM(H35*'4. Input-Unit Price'!$K$29)</f>
        <v>0</v>
      </c>
      <c r="I47" s="960">
        <f>SUM(I35*'4. Input-Unit Price'!$H$29)</f>
        <v>0</v>
      </c>
      <c r="J47" s="968">
        <f t="shared" si="59"/>
        <v>0</v>
      </c>
      <c r="K47" s="960">
        <f>SUM(K35*'4. Input-Unit Price'!$J$36)</f>
        <v>0</v>
      </c>
      <c r="L47" s="961">
        <f>SUM(L35*'4. Input-Unit Price'!$K$36)</f>
        <v>0</v>
      </c>
      <c r="M47" s="960">
        <f>SUM(M35*'4. Input-Unit Price'!$H$36)</f>
        <v>0</v>
      </c>
      <c r="N47" s="969">
        <f t="shared" si="60"/>
        <v>0</v>
      </c>
      <c r="O47" s="960">
        <f>O35*'4. Input-Unit Price'!$J$40</f>
        <v>0</v>
      </c>
      <c r="P47" s="960">
        <f>SUM(P35*'4. Input-Unit Price'!$K$40)</f>
        <v>0</v>
      </c>
      <c r="Q47" s="960">
        <f>Q35*'4. Input-Unit Price'!$H$40</f>
        <v>0</v>
      </c>
      <c r="R47" s="969">
        <f t="shared" si="61"/>
        <v>0</v>
      </c>
      <c r="S47" s="960">
        <f>SUM(S35*'4. Input-Unit Price'!$J$46)</f>
        <v>0</v>
      </c>
      <c r="T47" s="961">
        <f>SUM(T35*'4. Input-Unit Price'!$K$46)</f>
        <v>0</v>
      </c>
      <c r="U47" s="960">
        <f>SUM(U35*'4. Input-Unit Price'!$H$46)</f>
        <v>0</v>
      </c>
      <c r="V47" s="969">
        <f t="shared" si="62"/>
        <v>0</v>
      </c>
      <c r="W47" s="960">
        <f>SUM(W35*'4. Input-Unit Price'!$J$51)</f>
        <v>0</v>
      </c>
      <c r="X47" s="961">
        <f>X35*'4. Input-Unit Price'!$K$51</f>
        <v>0</v>
      </c>
      <c r="Y47" s="960">
        <f>Y35*'4. Input-Unit Price'!$H$51</f>
        <v>0</v>
      </c>
      <c r="Z47" s="970">
        <f t="shared" si="63"/>
        <v>0</v>
      </c>
      <c r="AA47" s="1125">
        <f>AA35*'4. Input-Unit Price'!$J$57</f>
        <v>0</v>
      </c>
      <c r="AB47" s="1126">
        <f>AB35*'4. Input-Unit Price'!$K$57</f>
        <v>0</v>
      </c>
      <c r="AC47" s="1126">
        <f>AC35*'4. Input-Unit Price'!$H$57</f>
        <v>0</v>
      </c>
      <c r="AD47" s="1128">
        <f t="shared" si="64"/>
        <v>0</v>
      </c>
      <c r="AE47" s="1126">
        <f>AE35*'4. Input-Unit Price'!$J$63</f>
        <v>0</v>
      </c>
      <c r="AF47" s="1126">
        <f>AF35*'4. Input-Unit Price'!$K$63</f>
        <v>0</v>
      </c>
      <c r="AG47" s="1126">
        <f>AG35*'4. Input-Unit Price'!$H$63</f>
        <v>0</v>
      </c>
      <c r="AH47" s="969">
        <f t="shared" si="65"/>
        <v>0</v>
      </c>
      <c r="AI47" s="960">
        <f>AI35*'4. Input-Unit Price'!$J$69</f>
        <v>0</v>
      </c>
      <c r="AJ47" s="961">
        <f>AJ35*'4. Input-Unit Price'!$K$69</f>
        <v>0</v>
      </c>
      <c r="AK47" s="960">
        <f>AK35*'4. Input-Unit Price'!$H$69</f>
        <v>0</v>
      </c>
      <c r="AL47" s="969">
        <f t="shared" si="66"/>
        <v>0</v>
      </c>
    </row>
    <row r="48" spans="1:39" x14ac:dyDescent="0.2">
      <c r="A48" s="1257"/>
      <c r="B48" s="664">
        <f t="shared" si="57"/>
        <v>1</v>
      </c>
      <c r="C48" s="957">
        <f>SUM(C36*'4. Input-Unit Price'!$J$23)</f>
        <v>0</v>
      </c>
      <c r="D48" s="958">
        <f>SUM(D36*'4. Input-Unit Price'!$G$23)</f>
        <v>0</v>
      </c>
      <c r="E48" s="958">
        <f>SUM(E36*'4. Input-Unit Price'!$L$23)</f>
        <v>0</v>
      </c>
      <c r="F48" s="966">
        <f t="shared" si="58"/>
        <v>0</v>
      </c>
      <c r="G48" s="967">
        <f>SUM(G36*'4. Input-Unit Price'!$J$29)</f>
        <v>0</v>
      </c>
      <c r="H48" s="967">
        <f>SUM(H36*'4. Input-Unit Price'!$K$29)</f>
        <v>0</v>
      </c>
      <c r="I48" s="960">
        <f>SUM(I36*'4. Input-Unit Price'!$H$29)</f>
        <v>0</v>
      </c>
      <c r="J48" s="968">
        <f t="shared" si="59"/>
        <v>0</v>
      </c>
      <c r="K48" s="960">
        <f>SUM(K36*'4. Input-Unit Price'!$J$36)</f>
        <v>0</v>
      </c>
      <c r="L48" s="961">
        <f>SUM(L36*'4. Input-Unit Price'!$K$36)</f>
        <v>0</v>
      </c>
      <c r="M48" s="960">
        <f>SUM(M36*'4. Input-Unit Price'!$H$36)</f>
        <v>0</v>
      </c>
      <c r="N48" s="969">
        <f t="shared" si="60"/>
        <v>0</v>
      </c>
      <c r="O48" s="960">
        <f>O36*'4. Input-Unit Price'!$J$40</f>
        <v>0</v>
      </c>
      <c r="P48" s="960">
        <f>SUM(P36*'4. Input-Unit Price'!$K$40)</f>
        <v>0</v>
      </c>
      <c r="Q48" s="960">
        <f>Q36*'4. Input-Unit Price'!$H$40</f>
        <v>0</v>
      </c>
      <c r="R48" s="969">
        <f t="shared" si="61"/>
        <v>0</v>
      </c>
      <c r="S48" s="960">
        <f>SUM(S36*'4. Input-Unit Price'!$J$46)</f>
        <v>0</v>
      </c>
      <c r="T48" s="961">
        <f>SUM(T36*'4. Input-Unit Price'!$K$46)</f>
        <v>0</v>
      </c>
      <c r="U48" s="960">
        <f>SUM(U36*'4. Input-Unit Price'!$H$46)</f>
        <v>0</v>
      </c>
      <c r="V48" s="969">
        <f t="shared" si="62"/>
        <v>0</v>
      </c>
      <c r="W48" s="960">
        <f>SUM(W36*'4. Input-Unit Price'!$J$51)</f>
        <v>0</v>
      </c>
      <c r="X48" s="961">
        <f>X36*'4. Input-Unit Price'!$K$51</f>
        <v>0</v>
      </c>
      <c r="Y48" s="960">
        <f>Y36*'4. Input-Unit Price'!$H$51</f>
        <v>0</v>
      </c>
      <c r="Z48" s="970">
        <f t="shared" si="63"/>
        <v>0</v>
      </c>
      <c r="AA48" s="1125">
        <f>AA36*'4. Input-Unit Price'!$J$57</f>
        <v>0</v>
      </c>
      <c r="AB48" s="1126">
        <f>AB36*'4. Input-Unit Price'!$K$57</f>
        <v>0</v>
      </c>
      <c r="AC48" s="1126">
        <f>AC36*'4. Input-Unit Price'!$H$57</f>
        <v>0</v>
      </c>
      <c r="AD48" s="1128">
        <f t="shared" si="64"/>
        <v>0</v>
      </c>
      <c r="AE48" s="1126">
        <f>AE36*'4. Input-Unit Price'!$J$63</f>
        <v>0</v>
      </c>
      <c r="AF48" s="1126">
        <f>AF36*'4. Input-Unit Price'!$K$63</f>
        <v>0</v>
      </c>
      <c r="AG48" s="1126">
        <f>AG36*'4. Input-Unit Price'!$H$63</f>
        <v>0</v>
      </c>
      <c r="AH48" s="969">
        <f t="shared" si="65"/>
        <v>0</v>
      </c>
      <c r="AI48" s="960">
        <f>AI36*'4. Input-Unit Price'!$J$69</f>
        <v>0</v>
      </c>
      <c r="AJ48" s="961">
        <f>AJ36*'4. Input-Unit Price'!$K$69</f>
        <v>0</v>
      </c>
      <c r="AK48" s="960">
        <f>AK36*'4. Input-Unit Price'!$H$69</f>
        <v>0</v>
      </c>
      <c r="AL48" s="969">
        <f t="shared" si="66"/>
        <v>0</v>
      </c>
    </row>
    <row r="49" spans="1:39" x14ac:dyDescent="0.2">
      <c r="A49" s="1257"/>
      <c r="B49" s="664">
        <f t="shared" si="57"/>
        <v>2</v>
      </c>
      <c r="C49" s="957">
        <f>SUM(C37*'4. Input-Unit Price'!$J$23)</f>
        <v>0</v>
      </c>
      <c r="D49" s="958">
        <f>SUM(D37*'4. Input-Unit Price'!$G$23)</f>
        <v>0</v>
      </c>
      <c r="E49" s="958">
        <f>SUM(E37*'4. Input-Unit Price'!$L$23)</f>
        <v>0</v>
      </c>
      <c r="F49" s="966">
        <f t="shared" si="58"/>
        <v>0</v>
      </c>
      <c r="G49" s="967">
        <f>SUM(G37*'4. Input-Unit Price'!$J$29)</f>
        <v>0</v>
      </c>
      <c r="H49" s="967">
        <f>SUM(H37*'4. Input-Unit Price'!$K$29)</f>
        <v>0</v>
      </c>
      <c r="I49" s="960">
        <f>SUM(I37*'4. Input-Unit Price'!$H$29)</f>
        <v>0</v>
      </c>
      <c r="J49" s="968">
        <f t="shared" si="59"/>
        <v>0</v>
      </c>
      <c r="K49" s="960">
        <f>SUM(K37*'4. Input-Unit Price'!$J$36)</f>
        <v>0</v>
      </c>
      <c r="L49" s="961">
        <f>SUM(L37*'4. Input-Unit Price'!$K$36)</f>
        <v>0</v>
      </c>
      <c r="M49" s="960">
        <f>SUM(M37*'4. Input-Unit Price'!$H$36)</f>
        <v>0</v>
      </c>
      <c r="N49" s="969">
        <f t="shared" si="60"/>
        <v>0</v>
      </c>
      <c r="O49" s="960">
        <f>O37*'4. Input-Unit Price'!$J$40</f>
        <v>0</v>
      </c>
      <c r="P49" s="960">
        <f>SUM(P37*'4. Input-Unit Price'!$K$40)</f>
        <v>0</v>
      </c>
      <c r="Q49" s="960">
        <f>Q37*'4. Input-Unit Price'!$H$40</f>
        <v>0</v>
      </c>
      <c r="R49" s="969">
        <f t="shared" si="61"/>
        <v>0</v>
      </c>
      <c r="S49" s="960">
        <f>SUM(S37*'4. Input-Unit Price'!$J$46)</f>
        <v>0</v>
      </c>
      <c r="T49" s="961">
        <f>SUM(T37*'4. Input-Unit Price'!$K$46)</f>
        <v>0</v>
      </c>
      <c r="U49" s="960">
        <f>SUM(U37*'4. Input-Unit Price'!$H$46)</f>
        <v>0</v>
      </c>
      <c r="V49" s="969">
        <f t="shared" si="62"/>
        <v>0</v>
      </c>
      <c r="W49" s="960">
        <f>SUM(W37*'4. Input-Unit Price'!$J$51)</f>
        <v>0</v>
      </c>
      <c r="X49" s="961">
        <f>X37*'4. Input-Unit Price'!$K$51</f>
        <v>0</v>
      </c>
      <c r="Y49" s="960">
        <f>Y37*'4. Input-Unit Price'!$H$51</f>
        <v>0</v>
      </c>
      <c r="Z49" s="970">
        <f t="shared" si="63"/>
        <v>0</v>
      </c>
      <c r="AA49" s="1125">
        <f>AA37*'4. Input-Unit Price'!$J$57</f>
        <v>0</v>
      </c>
      <c r="AB49" s="1126">
        <f>AB37*'4. Input-Unit Price'!$K$57</f>
        <v>0</v>
      </c>
      <c r="AC49" s="1126">
        <f>AC37*'4. Input-Unit Price'!$H$57</f>
        <v>0</v>
      </c>
      <c r="AD49" s="1128">
        <f t="shared" si="64"/>
        <v>0</v>
      </c>
      <c r="AE49" s="1126">
        <f>AE37*'4. Input-Unit Price'!$J$63</f>
        <v>0</v>
      </c>
      <c r="AF49" s="1126">
        <f>AF37*'4. Input-Unit Price'!$K$63</f>
        <v>0</v>
      </c>
      <c r="AG49" s="1126">
        <f>AG37*'4. Input-Unit Price'!$H$63</f>
        <v>0</v>
      </c>
      <c r="AH49" s="969">
        <f t="shared" si="65"/>
        <v>0</v>
      </c>
      <c r="AI49" s="960">
        <f>AI37*'4. Input-Unit Price'!$J$69</f>
        <v>0</v>
      </c>
      <c r="AJ49" s="961">
        <f>AJ37*'4. Input-Unit Price'!$K$69</f>
        <v>0</v>
      </c>
      <c r="AK49" s="960">
        <f>AK37*'4. Input-Unit Price'!$H$69</f>
        <v>0</v>
      </c>
      <c r="AL49" s="969">
        <f t="shared" si="66"/>
        <v>0</v>
      </c>
    </row>
    <row r="50" spans="1:39" x14ac:dyDescent="0.2">
      <c r="A50" s="1257"/>
      <c r="B50" s="664">
        <f t="shared" si="57"/>
        <v>3</v>
      </c>
      <c r="C50" s="957">
        <f>SUM(C38*'4. Input-Unit Price'!$J$23)</f>
        <v>0</v>
      </c>
      <c r="D50" s="958">
        <f>SUM(D38*'4. Input-Unit Price'!$G$23)</f>
        <v>0</v>
      </c>
      <c r="E50" s="958">
        <f>SUM(E38*'4. Input-Unit Price'!$L$23)</f>
        <v>0</v>
      </c>
      <c r="F50" s="966">
        <f t="shared" si="58"/>
        <v>0</v>
      </c>
      <c r="G50" s="967">
        <f>SUM(G38*'4. Input-Unit Price'!$J$29)</f>
        <v>0</v>
      </c>
      <c r="H50" s="967">
        <f>SUM(H38*'4. Input-Unit Price'!$K$29)</f>
        <v>0</v>
      </c>
      <c r="I50" s="960">
        <f>SUM(I38*'4. Input-Unit Price'!$H$29)</f>
        <v>0</v>
      </c>
      <c r="J50" s="968">
        <f t="shared" si="59"/>
        <v>0</v>
      </c>
      <c r="K50" s="960">
        <f>SUM(K38*'4. Input-Unit Price'!$J$36)</f>
        <v>0</v>
      </c>
      <c r="L50" s="961">
        <f>SUM(L38*'4. Input-Unit Price'!$K$36)</f>
        <v>0</v>
      </c>
      <c r="M50" s="960">
        <f>SUM(M38*'4. Input-Unit Price'!$H$36)</f>
        <v>0</v>
      </c>
      <c r="N50" s="969">
        <f t="shared" si="60"/>
        <v>0</v>
      </c>
      <c r="O50" s="960">
        <f>O38*'4. Input-Unit Price'!$J$40</f>
        <v>0</v>
      </c>
      <c r="P50" s="960">
        <f>SUM(P38*'4. Input-Unit Price'!$K$40)</f>
        <v>0</v>
      </c>
      <c r="Q50" s="960">
        <f>Q38*'4. Input-Unit Price'!$H$40</f>
        <v>0</v>
      </c>
      <c r="R50" s="969">
        <f t="shared" si="61"/>
        <v>0</v>
      </c>
      <c r="S50" s="960">
        <f>SUM(S38*'4. Input-Unit Price'!$J$46)</f>
        <v>0</v>
      </c>
      <c r="T50" s="961">
        <f>SUM(T38*'4. Input-Unit Price'!$K$46)</f>
        <v>0</v>
      </c>
      <c r="U50" s="960">
        <f>SUM(U38*'4. Input-Unit Price'!$H$46)</f>
        <v>0</v>
      </c>
      <c r="V50" s="969">
        <f t="shared" si="62"/>
        <v>0</v>
      </c>
      <c r="W50" s="960">
        <f>SUM(W38*'4. Input-Unit Price'!$J$51)</f>
        <v>0</v>
      </c>
      <c r="X50" s="961">
        <f>X38*'4. Input-Unit Price'!$K$51</f>
        <v>0</v>
      </c>
      <c r="Y50" s="960">
        <f>Y38*'4. Input-Unit Price'!$H$51</f>
        <v>0</v>
      </c>
      <c r="Z50" s="970">
        <f t="shared" si="63"/>
        <v>0</v>
      </c>
      <c r="AA50" s="1125">
        <f>AA38*'4. Input-Unit Price'!$J$57</f>
        <v>0</v>
      </c>
      <c r="AB50" s="1126">
        <f>AB38*'4. Input-Unit Price'!$K$57</f>
        <v>0</v>
      </c>
      <c r="AC50" s="1126">
        <f>AC38*'4. Input-Unit Price'!$H$57</f>
        <v>0</v>
      </c>
      <c r="AD50" s="1128">
        <f t="shared" si="64"/>
        <v>0</v>
      </c>
      <c r="AE50" s="1126">
        <f>AE38*'4. Input-Unit Price'!$J$63</f>
        <v>0</v>
      </c>
      <c r="AF50" s="1126">
        <f>AF38*'4. Input-Unit Price'!$K$63</f>
        <v>0</v>
      </c>
      <c r="AG50" s="1126">
        <f>AG38*'4. Input-Unit Price'!$H$63</f>
        <v>0</v>
      </c>
      <c r="AH50" s="969">
        <f t="shared" si="65"/>
        <v>0</v>
      </c>
      <c r="AI50" s="960">
        <f>AI38*'4. Input-Unit Price'!$J$69</f>
        <v>0</v>
      </c>
      <c r="AJ50" s="961">
        <f>AJ38*'4. Input-Unit Price'!$K$69</f>
        <v>0</v>
      </c>
      <c r="AK50" s="960">
        <f>AK38*'4. Input-Unit Price'!$H$69</f>
        <v>0</v>
      </c>
      <c r="AL50" s="969">
        <f t="shared" si="66"/>
        <v>0</v>
      </c>
    </row>
    <row r="51" spans="1:39" x14ac:dyDescent="0.2">
      <c r="A51" s="1257"/>
      <c r="B51" s="664">
        <f t="shared" si="57"/>
        <v>4</v>
      </c>
      <c r="C51" s="972">
        <f>SUM(C39*'4. Input-Unit Price'!$J$23)</f>
        <v>0</v>
      </c>
      <c r="D51" s="973">
        <f>SUM(D39*'4. Input-Unit Price'!$G$23)</f>
        <v>0</v>
      </c>
      <c r="E51" s="973">
        <f>SUM(E39*'4. Input-Unit Price'!$L$23)</f>
        <v>0</v>
      </c>
      <c r="F51" s="974">
        <f t="shared" si="58"/>
        <v>0</v>
      </c>
      <c r="G51" s="975">
        <f>SUM(G39*'4. Input-Unit Price'!$J$29)</f>
        <v>0</v>
      </c>
      <c r="H51" s="976">
        <f>SUM(H39*'4. Input-Unit Price'!$K$29)</f>
        <v>0</v>
      </c>
      <c r="I51" s="977">
        <f>SUM(I39*'4. Input-Unit Price'!$H$29)</f>
        <v>0</v>
      </c>
      <c r="J51" s="978">
        <f t="shared" si="59"/>
        <v>0</v>
      </c>
      <c r="K51" s="979">
        <f>SUM(K39*'4. Input-Unit Price'!$J$36)</f>
        <v>0</v>
      </c>
      <c r="L51" s="980">
        <f>SUM(L39*'4. Input-Unit Price'!$K$36)</f>
        <v>0</v>
      </c>
      <c r="M51" s="977">
        <f>SUM(M39*'4. Input-Unit Price'!$H$36)</f>
        <v>0</v>
      </c>
      <c r="N51" s="981">
        <f t="shared" si="60"/>
        <v>0</v>
      </c>
      <c r="O51" s="979">
        <f>O39*'4. Input-Unit Price'!$J$40</f>
        <v>0</v>
      </c>
      <c r="P51" s="977">
        <f>SUM(P39*'4. Input-Unit Price'!$K$40)</f>
        <v>0</v>
      </c>
      <c r="Q51" s="977">
        <f>Q39*'4. Input-Unit Price'!$H$40</f>
        <v>0</v>
      </c>
      <c r="R51" s="981">
        <f t="shared" si="61"/>
        <v>0</v>
      </c>
      <c r="S51" s="977">
        <f>SUM(S39*'4. Input-Unit Price'!$J$46)</f>
        <v>0</v>
      </c>
      <c r="T51" s="980">
        <f>SUM(T39*'4. Input-Unit Price'!$K$46)</f>
        <v>0</v>
      </c>
      <c r="U51" s="977">
        <f>SUM(U39*'4. Input-Unit Price'!$H$46)</f>
        <v>0</v>
      </c>
      <c r="V51" s="981">
        <f t="shared" si="62"/>
        <v>0</v>
      </c>
      <c r="W51" s="977">
        <f>SUM(W39*'4. Input-Unit Price'!$J$51)</f>
        <v>0</v>
      </c>
      <c r="X51" s="980">
        <f>X39*'4. Input-Unit Price'!$K$51</f>
        <v>0</v>
      </c>
      <c r="Y51" s="977">
        <f>Y39*'4. Input-Unit Price'!$H$51</f>
        <v>0</v>
      </c>
      <c r="Z51" s="982">
        <f t="shared" si="63"/>
        <v>0</v>
      </c>
      <c r="AA51" s="1129">
        <f>AA39*'4. Input-Unit Price'!$J$57</f>
        <v>0</v>
      </c>
      <c r="AB51" s="1130">
        <f>AB39*'4. Input-Unit Price'!$K$57</f>
        <v>0</v>
      </c>
      <c r="AC51" s="1130">
        <f>AC39*'4. Input-Unit Price'!$H$57</f>
        <v>0</v>
      </c>
      <c r="AD51" s="1131">
        <f t="shared" si="64"/>
        <v>0</v>
      </c>
      <c r="AE51" s="1129">
        <f>AE39*'4. Input-Unit Price'!$J$63</f>
        <v>0</v>
      </c>
      <c r="AF51" s="1130">
        <f>AF39*'4. Input-Unit Price'!$K$63</f>
        <v>0</v>
      </c>
      <c r="AG51" s="1130">
        <f>AG39*'4. Input-Unit Price'!$H$63</f>
        <v>0</v>
      </c>
      <c r="AH51" s="981">
        <f t="shared" si="65"/>
        <v>0</v>
      </c>
      <c r="AI51" s="979">
        <f>AI39*'4. Input-Unit Price'!$J$69</f>
        <v>0</v>
      </c>
      <c r="AJ51" s="980">
        <f>AJ39*'4. Input-Unit Price'!$K$69</f>
        <v>0</v>
      </c>
      <c r="AK51" s="977">
        <f>AK39*'4. Input-Unit Price'!$H$69</f>
        <v>0</v>
      </c>
      <c r="AL51" s="981">
        <f t="shared" si="66"/>
        <v>0</v>
      </c>
    </row>
    <row r="52" spans="1:39" ht="12" customHeight="1" x14ac:dyDescent="0.2">
      <c r="A52" s="1257"/>
      <c r="B52" s="720"/>
      <c r="C52" s="986">
        <f t="shared" ref="C52:AL52" si="67">SUM(C47:C51)</f>
        <v>0</v>
      </c>
      <c r="D52" s="897">
        <f t="shared" si="67"/>
        <v>0</v>
      </c>
      <c r="E52" s="897">
        <f t="shared" si="67"/>
        <v>0</v>
      </c>
      <c r="F52" s="897">
        <f t="shared" si="67"/>
        <v>0</v>
      </c>
      <c r="G52" s="986">
        <f t="shared" si="67"/>
        <v>0</v>
      </c>
      <c r="H52" s="986">
        <f t="shared" si="67"/>
        <v>0</v>
      </c>
      <c r="I52" s="897">
        <f t="shared" si="67"/>
        <v>0</v>
      </c>
      <c r="J52" s="897">
        <f t="shared" si="67"/>
        <v>0</v>
      </c>
      <c r="K52" s="897">
        <f t="shared" si="67"/>
        <v>0</v>
      </c>
      <c r="L52" s="897">
        <f t="shared" si="67"/>
        <v>0</v>
      </c>
      <c r="M52" s="897">
        <f t="shared" si="67"/>
        <v>0</v>
      </c>
      <c r="N52" s="897">
        <f t="shared" si="67"/>
        <v>0</v>
      </c>
      <c r="O52" s="897">
        <f t="shared" si="67"/>
        <v>0</v>
      </c>
      <c r="P52" s="897">
        <f t="shared" si="67"/>
        <v>0</v>
      </c>
      <c r="Q52" s="897">
        <f t="shared" si="67"/>
        <v>0</v>
      </c>
      <c r="R52" s="897">
        <f t="shared" si="67"/>
        <v>0</v>
      </c>
      <c r="S52" s="897">
        <f t="shared" si="67"/>
        <v>0</v>
      </c>
      <c r="T52" s="897">
        <f t="shared" si="67"/>
        <v>0</v>
      </c>
      <c r="U52" s="897">
        <f t="shared" si="67"/>
        <v>0</v>
      </c>
      <c r="V52" s="897">
        <f t="shared" si="67"/>
        <v>0</v>
      </c>
      <c r="W52" s="897">
        <f t="shared" si="67"/>
        <v>0</v>
      </c>
      <c r="X52" s="897">
        <f t="shared" si="67"/>
        <v>0</v>
      </c>
      <c r="Y52" s="897">
        <f t="shared" si="67"/>
        <v>0</v>
      </c>
      <c r="Z52" s="897">
        <f t="shared" si="67"/>
        <v>0</v>
      </c>
      <c r="AA52" s="1126">
        <f t="shared" si="67"/>
        <v>0</v>
      </c>
      <c r="AB52" s="1126">
        <f t="shared" si="67"/>
        <v>0</v>
      </c>
      <c r="AC52" s="1126">
        <f t="shared" si="67"/>
        <v>0</v>
      </c>
      <c r="AD52" s="1132">
        <f t="shared" si="67"/>
        <v>0</v>
      </c>
      <c r="AE52" s="1126">
        <f t="shared" si="67"/>
        <v>0</v>
      </c>
      <c r="AF52" s="1126">
        <f t="shared" si="67"/>
        <v>0</v>
      </c>
      <c r="AG52" s="1126">
        <f t="shared" si="67"/>
        <v>0</v>
      </c>
      <c r="AH52" s="897">
        <f t="shared" si="67"/>
        <v>0</v>
      </c>
      <c r="AI52" s="897">
        <f t="shared" si="67"/>
        <v>0</v>
      </c>
      <c r="AJ52" s="897">
        <f t="shared" si="67"/>
        <v>0</v>
      </c>
      <c r="AK52" s="897">
        <f t="shared" si="67"/>
        <v>0</v>
      </c>
      <c r="AL52" s="897">
        <f t="shared" si="67"/>
        <v>0</v>
      </c>
      <c r="AM52" s="19"/>
    </row>
    <row r="53" spans="1:39" x14ac:dyDescent="0.2">
      <c r="A53" s="1257"/>
      <c r="B53" s="720"/>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949"/>
      <c r="AB53" s="949"/>
      <c r="AC53" s="949"/>
      <c r="AD53" s="949"/>
      <c r="AE53" s="947"/>
      <c r="AF53" s="947"/>
      <c r="AG53" s="947"/>
      <c r="AH53" s="947"/>
      <c r="AI53" s="897"/>
      <c r="AJ53" s="897"/>
      <c r="AK53" s="897"/>
      <c r="AL53" s="897"/>
    </row>
    <row r="54" spans="1:39" ht="15" x14ac:dyDescent="0.25">
      <c r="A54" s="1257"/>
      <c r="B54" s="988" t="s">
        <v>40</v>
      </c>
      <c r="C54" s="989"/>
      <c r="D54" s="989"/>
      <c r="E54" s="989"/>
      <c r="F54" s="989"/>
      <c r="G54" s="990"/>
      <c r="H54" s="990"/>
      <c r="I54" s="988" t="s">
        <v>41</v>
      </c>
      <c r="J54" s="989"/>
      <c r="K54" s="989"/>
      <c r="L54" s="989"/>
      <c r="M54" s="989"/>
      <c r="N54" s="989"/>
      <c r="O54" s="989"/>
      <c r="P54" s="989"/>
      <c r="Q54" s="989"/>
      <c r="R54" s="989"/>
      <c r="S54" s="664"/>
      <c r="T54" s="664"/>
      <c r="U54" s="664"/>
      <c r="V54" s="664"/>
      <c r="W54" s="664"/>
      <c r="X54" s="664"/>
      <c r="Y54" s="664"/>
      <c r="Z54" s="664"/>
      <c r="AA54" s="664"/>
      <c r="AB54" s="664"/>
      <c r="AC54" s="664"/>
      <c r="AD54" s="991"/>
      <c r="AE54" s="991"/>
      <c r="AF54" s="664"/>
      <c r="AG54" s="664"/>
      <c r="AH54" s="664"/>
      <c r="AI54" s="664"/>
      <c r="AJ54" s="664"/>
      <c r="AK54" s="664"/>
      <c r="AL54" s="664"/>
    </row>
    <row r="55" spans="1:39" ht="25.5" x14ac:dyDescent="0.2">
      <c r="A55" s="1257"/>
      <c r="B55" s="664"/>
      <c r="C55" s="928" t="s">
        <v>27</v>
      </c>
      <c r="D55" s="929" t="s">
        <v>59</v>
      </c>
      <c r="E55" s="902" t="s">
        <v>171</v>
      </c>
      <c r="F55" s="930" t="s">
        <v>24</v>
      </c>
      <c r="G55" s="664"/>
      <c r="H55" s="664"/>
      <c r="I55" s="929" t="str">
        <f t="shared" ref="I55:Q55" si="68">D8</f>
        <v>Pills</v>
      </c>
      <c r="J55" s="929" t="str">
        <f t="shared" si="68"/>
        <v>Injectables</v>
      </c>
      <c r="K55" s="929" t="str">
        <f t="shared" si="68"/>
        <v>Condoms (male)</v>
      </c>
      <c r="L55" s="929" t="str">
        <f t="shared" si="68"/>
        <v>Condoms (female)</v>
      </c>
      <c r="M55" s="929" t="str">
        <f t="shared" si="68"/>
        <v>Implants</v>
      </c>
      <c r="N55" s="929" t="str">
        <f t="shared" si="68"/>
        <v>IUD</v>
      </c>
      <c r="O55" s="929" t="str">
        <f t="shared" si="68"/>
        <v>Emergency Contraceptives</v>
      </c>
      <c r="P55" s="929">
        <f t="shared" si="68"/>
        <v>0</v>
      </c>
      <c r="Q55" s="929">
        <f t="shared" si="68"/>
        <v>0</v>
      </c>
      <c r="R55" s="928" t="s">
        <v>24</v>
      </c>
      <c r="S55" s="664"/>
      <c r="T55" s="664"/>
      <c r="U55" s="664"/>
      <c r="V55" s="664"/>
      <c r="W55" s="664"/>
      <c r="X55" s="664"/>
      <c r="Y55" s="664"/>
      <c r="Z55" s="664"/>
      <c r="AA55" s="664"/>
      <c r="AB55" s="664"/>
      <c r="AC55" s="664"/>
      <c r="AD55" s="664"/>
      <c r="AE55" s="664"/>
      <c r="AF55" s="991"/>
      <c r="AG55" s="991"/>
      <c r="AH55" s="664"/>
      <c r="AI55" s="664"/>
      <c r="AJ55" s="664"/>
      <c r="AK55" s="664"/>
      <c r="AL55" s="664"/>
    </row>
    <row r="56" spans="1:39" x14ac:dyDescent="0.2">
      <c r="A56" s="1257"/>
      <c r="B56" s="664">
        <f>C10</f>
        <v>0</v>
      </c>
      <c r="C56" s="970">
        <f t="shared" ref="C56:E60" si="69">SUM(C47,G47,K47,O47,S47,W47,AA47, AE47, AI47)</f>
        <v>0</v>
      </c>
      <c r="D56" s="970">
        <f t="shared" si="69"/>
        <v>0</v>
      </c>
      <c r="E56" s="970">
        <f t="shared" si="69"/>
        <v>0</v>
      </c>
      <c r="F56" s="992">
        <f>SUM(C56:E56)</f>
        <v>0</v>
      </c>
      <c r="G56" s="993"/>
      <c r="H56" s="664">
        <f>C10</f>
        <v>0</v>
      </c>
      <c r="I56" s="970">
        <f>SUM(F47)</f>
        <v>0</v>
      </c>
      <c r="J56" s="970">
        <f>J47</f>
        <v>0</v>
      </c>
      <c r="K56" s="970">
        <f>N47</f>
        <v>0</v>
      </c>
      <c r="L56" s="970">
        <f>R47</f>
        <v>0</v>
      </c>
      <c r="M56" s="970">
        <f>V47</f>
        <v>0</v>
      </c>
      <c r="N56" s="970">
        <f>Z47</f>
        <v>0</v>
      </c>
      <c r="O56" s="970">
        <f>AD47</f>
        <v>0</v>
      </c>
      <c r="P56" s="970">
        <f>AH47</f>
        <v>0</v>
      </c>
      <c r="Q56" s="970">
        <f>SUM(AL47)</f>
        <v>0</v>
      </c>
      <c r="R56" s="992">
        <f>SUM(I56:Q56)</f>
        <v>0</v>
      </c>
      <c r="S56" s="664"/>
      <c r="T56" s="664"/>
      <c r="U56" s="664"/>
      <c r="V56" s="664"/>
      <c r="W56" s="664"/>
      <c r="X56" s="664"/>
      <c r="Y56" s="664"/>
      <c r="Z56" s="664"/>
      <c r="AA56" s="664"/>
      <c r="AB56" s="664"/>
      <c r="AC56" s="664"/>
      <c r="AD56" s="664"/>
      <c r="AE56" s="664"/>
      <c r="AF56" s="991"/>
      <c r="AG56" s="991"/>
      <c r="AH56" s="664"/>
      <c r="AI56" s="664"/>
      <c r="AJ56" s="664"/>
      <c r="AK56" s="664"/>
      <c r="AL56" s="664"/>
    </row>
    <row r="57" spans="1:39" s="24" customFormat="1" x14ac:dyDescent="0.2">
      <c r="A57" s="1257"/>
      <c r="B57" s="664">
        <f>C11</f>
        <v>1</v>
      </c>
      <c r="C57" s="994">
        <f t="shared" si="69"/>
        <v>0</v>
      </c>
      <c r="D57" s="994">
        <f t="shared" si="69"/>
        <v>0</v>
      </c>
      <c r="E57" s="994">
        <f t="shared" si="69"/>
        <v>0</v>
      </c>
      <c r="F57" s="995">
        <f>SUM(C57:E57)</f>
        <v>0</v>
      </c>
      <c r="G57" s="996"/>
      <c r="H57" s="664">
        <f>C11</f>
        <v>1</v>
      </c>
      <c r="I57" s="994">
        <f>SUM(F48)</f>
        <v>0</v>
      </c>
      <c r="J57" s="994">
        <f>J48</f>
        <v>0</v>
      </c>
      <c r="K57" s="994">
        <f>N48</f>
        <v>0</v>
      </c>
      <c r="L57" s="994">
        <f>R48</f>
        <v>0</v>
      </c>
      <c r="M57" s="994">
        <f>V48</f>
        <v>0</v>
      </c>
      <c r="N57" s="994">
        <f>Z48</f>
        <v>0</v>
      </c>
      <c r="O57" s="970">
        <f>AD48</f>
        <v>0</v>
      </c>
      <c r="P57" s="970">
        <f>AH48</f>
        <v>0</v>
      </c>
      <c r="Q57" s="994">
        <f>SUM(AL48)</f>
        <v>0</v>
      </c>
      <c r="R57" s="995">
        <f>SUM(I57:Q57)</f>
        <v>0</v>
      </c>
      <c r="S57" s="712"/>
      <c r="T57" s="712"/>
      <c r="U57" s="712"/>
      <c r="V57" s="712"/>
      <c r="W57" s="712"/>
      <c r="X57" s="712"/>
      <c r="Y57" s="712"/>
      <c r="Z57" s="712"/>
      <c r="AA57" s="712"/>
      <c r="AB57" s="712"/>
      <c r="AC57" s="712"/>
      <c r="AD57" s="712"/>
      <c r="AE57" s="712"/>
      <c r="AF57" s="712"/>
      <c r="AG57" s="712"/>
      <c r="AH57" s="712"/>
      <c r="AI57" s="712"/>
      <c r="AJ57" s="712"/>
      <c r="AK57" s="712"/>
      <c r="AL57" s="712"/>
    </row>
    <row r="58" spans="1:39" x14ac:dyDescent="0.2">
      <c r="A58" s="1257"/>
      <c r="B58" s="664">
        <f>C12</f>
        <v>2</v>
      </c>
      <c r="C58" s="970">
        <f t="shared" si="69"/>
        <v>0</v>
      </c>
      <c r="D58" s="970">
        <f t="shared" si="69"/>
        <v>0</v>
      </c>
      <c r="E58" s="970">
        <f t="shared" si="69"/>
        <v>0</v>
      </c>
      <c r="F58" s="992">
        <f>SUM(C58:E58)</f>
        <v>0</v>
      </c>
      <c r="G58" s="993"/>
      <c r="H58" s="664">
        <f>C12</f>
        <v>2</v>
      </c>
      <c r="I58" s="970">
        <f>SUM(F49)</f>
        <v>0</v>
      </c>
      <c r="J58" s="970">
        <f>J49</f>
        <v>0</v>
      </c>
      <c r="K58" s="970">
        <f>N49</f>
        <v>0</v>
      </c>
      <c r="L58" s="970">
        <f>R49</f>
        <v>0</v>
      </c>
      <c r="M58" s="970">
        <f>V49</f>
        <v>0</v>
      </c>
      <c r="N58" s="970">
        <f>Z49</f>
        <v>0</v>
      </c>
      <c r="O58" s="970">
        <f>AD49</f>
        <v>0</v>
      </c>
      <c r="P58" s="970">
        <f>AH49</f>
        <v>0</v>
      </c>
      <c r="Q58" s="970">
        <f>SUM(AL49)</f>
        <v>0</v>
      </c>
      <c r="R58" s="992">
        <f>SUM(I58:Q58)</f>
        <v>0</v>
      </c>
      <c r="S58" s="664"/>
      <c r="T58" s="664"/>
      <c r="U58" s="664"/>
      <c r="V58" s="664"/>
      <c r="W58" s="664"/>
      <c r="X58" s="664"/>
      <c r="Y58" s="664"/>
      <c r="Z58" s="664"/>
      <c r="AA58" s="664"/>
      <c r="AB58" s="664"/>
      <c r="AC58" s="664"/>
      <c r="AD58" s="664"/>
      <c r="AE58" s="664"/>
      <c r="AF58" s="991"/>
      <c r="AG58" s="991"/>
      <c r="AH58" s="664"/>
      <c r="AI58" s="664"/>
      <c r="AJ58" s="664"/>
      <c r="AK58" s="664"/>
      <c r="AL58" s="664"/>
    </row>
    <row r="59" spans="1:39" x14ac:dyDescent="0.2">
      <c r="A59" s="1257"/>
      <c r="B59" s="664">
        <f>C13</f>
        <v>3</v>
      </c>
      <c r="C59" s="970">
        <f t="shared" si="69"/>
        <v>0</v>
      </c>
      <c r="D59" s="970">
        <f t="shared" si="69"/>
        <v>0</v>
      </c>
      <c r="E59" s="970">
        <f t="shared" si="69"/>
        <v>0</v>
      </c>
      <c r="F59" s="992">
        <f>SUM(C59:E59)</f>
        <v>0</v>
      </c>
      <c r="G59" s="993"/>
      <c r="H59" s="664">
        <f>C13</f>
        <v>3</v>
      </c>
      <c r="I59" s="970">
        <f>SUM(F50)</f>
        <v>0</v>
      </c>
      <c r="J59" s="970">
        <f>J50</f>
        <v>0</v>
      </c>
      <c r="K59" s="970">
        <f>N50</f>
        <v>0</v>
      </c>
      <c r="L59" s="970">
        <f>R50</f>
        <v>0</v>
      </c>
      <c r="M59" s="970">
        <f>V50</f>
        <v>0</v>
      </c>
      <c r="N59" s="970">
        <f>Z50</f>
        <v>0</v>
      </c>
      <c r="O59" s="970">
        <f>AD50</f>
        <v>0</v>
      </c>
      <c r="P59" s="970">
        <f>AH50</f>
        <v>0</v>
      </c>
      <c r="Q59" s="970">
        <f>SUM(AL50)</f>
        <v>0</v>
      </c>
      <c r="R59" s="992">
        <f>SUM(I59:Q59)</f>
        <v>0</v>
      </c>
      <c r="S59" s="664"/>
      <c r="T59" s="664"/>
      <c r="U59" s="664"/>
      <c r="V59" s="664"/>
      <c r="W59" s="664"/>
      <c r="X59" s="664"/>
      <c r="Y59" s="664"/>
      <c r="Z59" s="664"/>
      <c r="AA59" s="664"/>
      <c r="AB59" s="664"/>
      <c r="AC59" s="664"/>
      <c r="AD59" s="664"/>
      <c r="AE59" s="664"/>
      <c r="AF59" s="991"/>
      <c r="AG59" s="991"/>
      <c r="AH59" s="664"/>
      <c r="AI59" s="664"/>
      <c r="AJ59" s="664"/>
      <c r="AK59" s="664"/>
      <c r="AL59" s="664"/>
    </row>
    <row r="60" spans="1:39" x14ac:dyDescent="0.2">
      <c r="A60" s="1257"/>
      <c r="B60" s="664">
        <f>C14</f>
        <v>4</v>
      </c>
      <c r="C60" s="982">
        <f t="shared" si="69"/>
        <v>0</v>
      </c>
      <c r="D60" s="982">
        <f t="shared" si="69"/>
        <v>0</v>
      </c>
      <c r="E60" s="982">
        <f t="shared" si="69"/>
        <v>0</v>
      </c>
      <c r="F60" s="997">
        <f>SUM(C60:E60)</f>
        <v>0</v>
      </c>
      <c r="G60" s="993"/>
      <c r="H60" s="664">
        <f>C14</f>
        <v>4</v>
      </c>
      <c r="I60" s="982">
        <f>SUM(F51)</f>
        <v>0</v>
      </c>
      <c r="J60" s="982">
        <f>J51</f>
        <v>0</v>
      </c>
      <c r="K60" s="982">
        <f>N51</f>
        <v>0</v>
      </c>
      <c r="L60" s="982">
        <f>R51</f>
        <v>0</v>
      </c>
      <c r="M60" s="982">
        <f>V51</f>
        <v>0</v>
      </c>
      <c r="N60" s="982">
        <f>Z51</f>
        <v>0</v>
      </c>
      <c r="O60" s="982">
        <f>AD51</f>
        <v>0</v>
      </c>
      <c r="P60" s="982">
        <f>AH51</f>
        <v>0</v>
      </c>
      <c r="Q60" s="982">
        <f>SUM(AL51)</f>
        <v>0</v>
      </c>
      <c r="R60" s="997">
        <f>SUM(I60:Q60)</f>
        <v>0</v>
      </c>
      <c r="S60" s="664"/>
      <c r="T60" s="664"/>
      <c r="U60" s="664"/>
      <c r="V60" s="664"/>
      <c r="W60" s="664"/>
      <c r="X60" s="664"/>
      <c r="Y60" s="664"/>
      <c r="Z60" s="664"/>
      <c r="AA60" s="664"/>
      <c r="AB60" s="664"/>
      <c r="AC60" s="664"/>
      <c r="AD60" s="664"/>
      <c r="AE60" s="664"/>
      <c r="AF60" s="991"/>
      <c r="AG60" s="991"/>
      <c r="AH60" s="664"/>
      <c r="AI60" s="664"/>
      <c r="AJ60" s="664"/>
      <c r="AK60" s="664"/>
      <c r="AL60" s="664"/>
    </row>
    <row r="61" spans="1:39" x14ac:dyDescent="0.2">
      <c r="A61" s="1257"/>
      <c r="B61" s="664"/>
      <c r="C61" s="995">
        <f>SUM(C56:C60)</f>
        <v>0</v>
      </c>
      <c r="D61" s="992">
        <f>SUM(D56:D60)</f>
        <v>0</v>
      </c>
      <c r="E61" s="992">
        <f>SUM(E56:E60)</f>
        <v>0</v>
      </c>
      <c r="F61" s="992">
        <f>SUM(F56:F60)</f>
        <v>0</v>
      </c>
      <c r="G61" s="970">
        <f>SUM(F56:F60)</f>
        <v>0</v>
      </c>
      <c r="H61" s="664"/>
      <c r="I61" s="992">
        <f t="shared" ref="I61:R61" si="70">SUM(I56:I60)</f>
        <v>0</v>
      </c>
      <c r="J61" s="992">
        <f t="shared" si="70"/>
        <v>0</v>
      </c>
      <c r="K61" s="992">
        <f t="shared" si="70"/>
        <v>0</v>
      </c>
      <c r="L61" s="992">
        <f t="shared" si="70"/>
        <v>0</v>
      </c>
      <c r="M61" s="992">
        <f t="shared" si="70"/>
        <v>0</v>
      </c>
      <c r="N61" s="992">
        <f t="shared" si="70"/>
        <v>0</v>
      </c>
      <c r="O61" s="992">
        <f t="shared" si="70"/>
        <v>0</v>
      </c>
      <c r="P61" s="992">
        <f t="shared" si="70"/>
        <v>0</v>
      </c>
      <c r="Q61" s="992">
        <f t="shared" si="70"/>
        <v>0</v>
      </c>
      <c r="R61" s="992">
        <f t="shared" si="70"/>
        <v>0</v>
      </c>
      <c r="S61" s="664"/>
      <c r="T61" s="664"/>
      <c r="U61" s="664"/>
      <c r="V61" s="664"/>
      <c r="W61" s="664"/>
      <c r="X61" s="664"/>
      <c r="Y61" s="664"/>
      <c r="Z61" s="664"/>
      <c r="AA61" s="664"/>
      <c r="AB61" s="664"/>
      <c r="AC61" s="664"/>
      <c r="AD61" s="664"/>
      <c r="AE61" s="664"/>
      <c r="AF61" s="991"/>
      <c r="AG61" s="991"/>
      <c r="AH61" s="664"/>
      <c r="AI61" s="664"/>
      <c r="AJ61" s="664"/>
      <c r="AK61" s="664"/>
      <c r="AL61" s="664"/>
    </row>
    <row r="62" spans="1:39" x14ac:dyDescent="0.2">
      <c r="A62" s="1257"/>
      <c r="B62" s="720"/>
      <c r="C62" s="720"/>
      <c r="D62" s="720"/>
      <c r="E62" s="720"/>
      <c r="F62" s="720"/>
      <c r="G62" s="897"/>
      <c r="H62" s="1064"/>
      <c r="I62" s="896" t="e">
        <f t="shared" ref="I62:Q62" si="71">I61/$R$62</f>
        <v>#DIV/0!</v>
      </c>
      <c r="J62" s="896" t="e">
        <f t="shared" si="71"/>
        <v>#DIV/0!</v>
      </c>
      <c r="K62" s="896" t="e">
        <f t="shared" si="71"/>
        <v>#DIV/0!</v>
      </c>
      <c r="L62" s="896" t="e">
        <f t="shared" si="71"/>
        <v>#DIV/0!</v>
      </c>
      <c r="M62" s="896" t="e">
        <f t="shared" si="71"/>
        <v>#DIV/0!</v>
      </c>
      <c r="N62" s="896" t="e">
        <f t="shared" si="71"/>
        <v>#DIV/0!</v>
      </c>
      <c r="O62" s="896" t="e">
        <f t="shared" si="71"/>
        <v>#DIV/0!</v>
      </c>
      <c r="P62" s="896" t="e">
        <f t="shared" si="71"/>
        <v>#DIV/0!</v>
      </c>
      <c r="Q62" s="896" t="e">
        <f t="shared" si="71"/>
        <v>#DIV/0!</v>
      </c>
      <c r="R62" s="897">
        <f>SUM(I61:Q61)</f>
        <v>0</v>
      </c>
      <c r="S62" s="897">
        <f>R62-R61</f>
        <v>0</v>
      </c>
      <c r="T62" s="720"/>
      <c r="U62" s="720"/>
      <c r="V62" s="720"/>
      <c r="W62" s="720"/>
      <c r="X62" s="720"/>
      <c r="Y62" s="664"/>
      <c r="Z62" s="664"/>
      <c r="AA62" s="664"/>
      <c r="AB62" s="664"/>
      <c r="AC62" s="664"/>
      <c r="AD62" s="664"/>
      <c r="AE62" s="664"/>
      <c r="AF62" s="664"/>
      <c r="AG62" s="664"/>
      <c r="AH62" s="664"/>
      <c r="AI62" s="664"/>
      <c r="AJ62" s="664"/>
      <c r="AK62" s="664"/>
      <c r="AL62" s="664"/>
    </row>
    <row r="63" spans="1:39" x14ac:dyDescent="0.2">
      <c r="A63" s="1257"/>
      <c r="B63" s="720"/>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664"/>
      <c r="AF63" s="664"/>
      <c r="AG63" s="664"/>
      <c r="AH63" s="664"/>
      <c r="AI63" s="664"/>
      <c r="AJ63" s="664"/>
      <c r="AK63" s="664"/>
      <c r="AL63" s="664"/>
    </row>
    <row r="64" spans="1:39" ht="18.75" customHeight="1" x14ac:dyDescent="0.25">
      <c r="A64" s="1258" t="s">
        <v>67</v>
      </c>
      <c r="B64" s="1000" t="s">
        <v>98</v>
      </c>
      <c r="C64" s="1001"/>
      <c r="D64" s="1001"/>
      <c r="E64" s="1001"/>
      <c r="F64" s="1001"/>
      <c r="G64" s="1001"/>
      <c r="H64" s="1001"/>
      <c r="I64" s="1001"/>
      <c r="J64" s="1001"/>
      <c r="K64" s="1001"/>
      <c r="L64" s="1002"/>
      <c r="M64" s="1002"/>
      <c r="N64" s="1002"/>
      <c r="O64" s="1002"/>
      <c r="P64" s="1003"/>
      <c r="Q64" s="1003"/>
      <c r="R64" s="1003"/>
      <c r="S64" s="1003"/>
      <c r="T64" s="1001"/>
      <c r="U64" s="1001"/>
      <c r="V64" s="1004"/>
      <c r="W64" s="1004"/>
      <c r="X64" s="1004"/>
      <c r="Y64" s="1004"/>
      <c r="Z64" s="1004"/>
      <c r="AA64" s="1004"/>
      <c r="AB64" s="1004"/>
      <c r="AC64" s="1004"/>
      <c r="AD64" s="1004"/>
      <c r="AE64" s="1004"/>
      <c r="AF64" s="1004"/>
      <c r="AG64" s="1004"/>
      <c r="AH64" s="1004"/>
      <c r="AI64" s="1004"/>
      <c r="AJ64" s="1004"/>
      <c r="AK64" s="1004"/>
      <c r="AL64" s="1004"/>
    </row>
    <row r="65" spans="1:40" x14ac:dyDescent="0.2">
      <c r="A65" s="1258"/>
      <c r="B65" s="1005"/>
      <c r="C65" s="1243" t="s">
        <v>62</v>
      </c>
      <c r="D65" s="1243"/>
      <c r="E65" s="1243"/>
      <c r="F65" s="1244"/>
      <c r="G65" s="1243" t="str">
        <f>'A. Results-Commodity Projection'!$D$6</f>
        <v>Injectables</v>
      </c>
      <c r="H65" s="1243"/>
      <c r="I65" s="1243"/>
      <c r="J65" s="1244"/>
      <c r="K65" s="1242" t="str">
        <f>'A. Results-Commodity Projection'!$E$6</f>
        <v>Condoms (male)</v>
      </c>
      <c r="L65" s="1243"/>
      <c r="M65" s="1243"/>
      <c r="N65" s="1244"/>
      <c r="O65" s="1242" t="str">
        <f>'A. Results-Commodity Projection'!$F$6</f>
        <v>Condoms (female)</v>
      </c>
      <c r="P65" s="1243"/>
      <c r="Q65" s="1243"/>
      <c r="R65" s="1244"/>
      <c r="S65" s="1242" t="str">
        <f>'A. Results-Commodity Projection'!$G$6</f>
        <v>Implants</v>
      </c>
      <c r="T65" s="1243"/>
      <c r="U65" s="1243"/>
      <c r="V65" s="1244"/>
      <c r="W65" s="1242" t="str">
        <f>'A. Results-Commodity Projection'!H6</f>
        <v>IUD</v>
      </c>
      <c r="X65" s="1243"/>
      <c r="Y65" s="1243"/>
      <c r="Z65" s="1244"/>
      <c r="AA65" s="1242" t="str">
        <f>'A. Results-Commodity Projection'!I6</f>
        <v>Emergency Contraceptives</v>
      </c>
      <c r="AB65" s="1243"/>
      <c r="AC65" s="1243"/>
      <c r="AD65" s="1244"/>
      <c r="AE65" s="1242">
        <f>'A. Results-Commodity Projection'!J6</f>
        <v>0</v>
      </c>
      <c r="AF65" s="1243"/>
      <c r="AG65" s="1243"/>
      <c r="AH65" s="1244"/>
      <c r="AI65" s="1234">
        <f>'A. Results-Commodity Projection'!$K$6</f>
        <v>0</v>
      </c>
      <c r="AJ65" s="1235"/>
      <c r="AK65" s="1235"/>
      <c r="AL65" s="1236"/>
    </row>
    <row r="66" spans="1:40" ht="25.5" x14ac:dyDescent="0.2">
      <c r="A66" s="1258"/>
      <c r="B66" s="1005"/>
      <c r="C66" s="1006" t="s">
        <v>27</v>
      </c>
      <c r="D66" s="1007" t="s">
        <v>59</v>
      </c>
      <c r="E66" s="902" t="s">
        <v>171</v>
      </c>
      <c r="F66" s="1008" t="s">
        <v>24</v>
      </c>
      <c r="G66" s="1006" t="s">
        <v>27</v>
      </c>
      <c r="H66" s="1007" t="s">
        <v>59</v>
      </c>
      <c r="I66" s="902" t="s">
        <v>171</v>
      </c>
      <c r="J66" s="1008" t="s">
        <v>24</v>
      </c>
      <c r="K66" s="1006" t="s">
        <v>27</v>
      </c>
      <c r="L66" s="1007" t="s">
        <v>59</v>
      </c>
      <c r="M66" s="902" t="s">
        <v>171</v>
      </c>
      <c r="N66" s="1008" t="s">
        <v>24</v>
      </c>
      <c r="O66" s="1006" t="s">
        <v>27</v>
      </c>
      <c r="P66" s="1007" t="s">
        <v>59</v>
      </c>
      <c r="Q66" s="902" t="s">
        <v>171</v>
      </c>
      <c r="R66" s="1008" t="s">
        <v>24</v>
      </c>
      <c r="S66" s="1006" t="s">
        <v>27</v>
      </c>
      <c r="T66" s="1007" t="s">
        <v>59</v>
      </c>
      <c r="U66" s="902" t="s">
        <v>171</v>
      </c>
      <c r="V66" s="1008" t="s">
        <v>24</v>
      </c>
      <c r="W66" s="1009" t="s">
        <v>27</v>
      </c>
      <c r="X66" s="1007" t="s">
        <v>59</v>
      </c>
      <c r="Y66" s="902" t="s">
        <v>171</v>
      </c>
      <c r="Z66" s="1008" t="s">
        <v>24</v>
      </c>
      <c r="AA66" s="1009" t="s">
        <v>27</v>
      </c>
      <c r="AB66" s="1007" t="s">
        <v>59</v>
      </c>
      <c r="AC66" s="902" t="s">
        <v>171</v>
      </c>
      <c r="AD66" s="1008" t="s">
        <v>24</v>
      </c>
      <c r="AE66" s="1009" t="s">
        <v>27</v>
      </c>
      <c r="AF66" s="1007" t="s">
        <v>59</v>
      </c>
      <c r="AG66" s="902" t="s">
        <v>171</v>
      </c>
      <c r="AH66" s="1008" t="s">
        <v>24</v>
      </c>
      <c r="AI66" s="1009" t="s">
        <v>27</v>
      </c>
      <c r="AJ66" s="1007" t="s">
        <v>59</v>
      </c>
      <c r="AK66" s="902" t="s">
        <v>171</v>
      </c>
      <c r="AL66" s="1008" t="s">
        <v>24</v>
      </c>
    </row>
    <row r="67" spans="1:40" x14ac:dyDescent="0.2">
      <c r="A67" s="1258"/>
      <c r="B67" s="1005">
        <f t="shared" ref="B67:B72" si="72">C9</f>
        <v>0</v>
      </c>
      <c r="C67" s="1133">
        <f t="shared" ref="C67:C72" si="73">SUM(D9*D21)</f>
        <v>0</v>
      </c>
      <c r="D67" s="1134">
        <f t="shared" ref="D67:D72" si="74">SUM(D9*E21)</f>
        <v>0</v>
      </c>
      <c r="E67" s="1133">
        <f t="shared" ref="E67:E72" si="75">D9*F21</f>
        <v>0</v>
      </c>
      <c r="F67" s="1012">
        <f t="shared" ref="F67:F72" si="76">SUM(C67:E67)</f>
        <v>0</v>
      </c>
      <c r="G67" s="1013">
        <f>SUM($E$9*H21)</f>
        <v>0</v>
      </c>
      <c r="H67" s="1013">
        <f>SUM($E$9*I21)</f>
        <v>0</v>
      </c>
      <c r="I67" s="1013">
        <f>SUM($E$9*J21)</f>
        <v>0</v>
      </c>
      <c r="J67" s="1014">
        <f t="shared" ref="J67:J72" si="77">SUM(G67:I67)</f>
        <v>0</v>
      </c>
      <c r="K67" s="1133">
        <f t="shared" ref="K67:K72" si="78">SUM(F9*L21)</f>
        <v>0</v>
      </c>
      <c r="L67" s="1134">
        <f t="shared" ref="L67:L72" si="79">SUM(F9*M21)</f>
        <v>0</v>
      </c>
      <c r="M67" s="1133">
        <f t="shared" ref="M67:M72" si="80">SUM(F9*N21)</f>
        <v>0</v>
      </c>
      <c r="N67" s="1133">
        <f t="shared" ref="N67:N72" si="81">SUM(K67:M67)</f>
        <v>0</v>
      </c>
      <c r="O67" s="1015">
        <f t="shared" ref="O67:O72" si="82">SUM(G9*P21)</f>
        <v>0</v>
      </c>
      <c r="P67" s="1016">
        <f t="shared" ref="P67:P72" si="83">SUM(G9*Q21)</f>
        <v>0</v>
      </c>
      <c r="Q67" s="1015">
        <f t="shared" ref="Q67:Q72" si="84">SUM(G9*R21)</f>
        <v>0</v>
      </c>
      <c r="R67" s="1017">
        <f t="shared" ref="R67:R72" si="85">SUM(O67:Q67)</f>
        <v>0</v>
      </c>
      <c r="S67" s="1013">
        <f t="shared" ref="S67:S72" si="86">SUM(H9*T21)</f>
        <v>0</v>
      </c>
      <c r="T67" s="1013">
        <f t="shared" ref="T67:T72" si="87">SUM(H9*U21)</f>
        <v>0</v>
      </c>
      <c r="U67" s="1013">
        <f t="shared" ref="U67:U72" si="88">SUM(H9*V21)</f>
        <v>0</v>
      </c>
      <c r="V67" s="1014">
        <f t="shared" ref="V67:V72" si="89">SUM(S67:U67)</f>
        <v>0</v>
      </c>
      <c r="W67" s="1013">
        <f t="shared" ref="W67:W72" si="90">I9*X21</f>
        <v>0</v>
      </c>
      <c r="X67" s="1016">
        <f t="shared" ref="X67:X72" si="91">I9*Y21</f>
        <v>0</v>
      </c>
      <c r="Y67" s="1013">
        <f t="shared" ref="Y67:Y72" si="92">I9*Z21</f>
        <v>0</v>
      </c>
      <c r="Z67" s="1018">
        <f t="shared" ref="Z67:Z73" si="93">SUM(W67:Y67)</f>
        <v>0</v>
      </c>
      <c r="AA67" s="1013">
        <f t="shared" ref="AA67:AA72" si="94">J9*AB21</f>
        <v>0</v>
      </c>
      <c r="AB67" s="1013">
        <f t="shared" ref="AB67:AB72" si="95">J9*AC21</f>
        <v>0</v>
      </c>
      <c r="AC67" s="1013">
        <f t="shared" ref="AC67:AC72" si="96">J9*AD21</f>
        <v>0</v>
      </c>
      <c r="AD67" s="1018">
        <f t="shared" ref="AD67:AD73" si="97">SUM(AA67:AC67)</f>
        <v>0</v>
      </c>
      <c r="AE67" s="1019">
        <f t="shared" ref="AE67:AE72" si="98">K9*AF21</f>
        <v>0</v>
      </c>
      <c r="AF67" s="1020">
        <f t="shared" ref="AF67:AF72" si="99">K9*AG21</f>
        <v>0</v>
      </c>
      <c r="AG67" s="1020">
        <f t="shared" ref="AG67:AG72" si="100">K9*AH21</f>
        <v>0</v>
      </c>
      <c r="AH67" s="1018">
        <f t="shared" ref="AH67:AH73" si="101">SUM(AE67:AG67)</f>
        <v>0</v>
      </c>
      <c r="AI67" s="1133">
        <f t="shared" ref="AI67:AI72" si="102">L9*AJ21</f>
        <v>0</v>
      </c>
      <c r="AJ67" s="1134">
        <f t="shared" ref="AJ67:AJ72" si="103">L9*AK21</f>
        <v>0</v>
      </c>
      <c r="AK67" s="1133">
        <f t="shared" ref="AK67:AK72" si="104">L9*AL21</f>
        <v>0</v>
      </c>
      <c r="AL67" s="1013">
        <f t="shared" ref="AL67:AL72" si="105">SUM(AI67:AK67)</f>
        <v>0</v>
      </c>
    </row>
    <row r="68" spans="1:40" x14ac:dyDescent="0.2">
      <c r="A68" s="1258"/>
      <c r="B68" s="1005">
        <f t="shared" si="72"/>
        <v>0</v>
      </c>
      <c r="C68" s="1133">
        <f t="shared" si="73"/>
        <v>0</v>
      </c>
      <c r="D68" s="1134">
        <f t="shared" si="74"/>
        <v>0</v>
      </c>
      <c r="E68" s="1133">
        <f t="shared" si="75"/>
        <v>0</v>
      </c>
      <c r="F68" s="1012">
        <f t="shared" si="76"/>
        <v>0</v>
      </c>
      <c r="G68" s="1013">
        <f>SUM($E$10*H22)</f>
        <v>0</v>
      </c>
      <c r="H68" s="1013">
        <f>SUM($E$10*I22)</f>
        <v>0</v>
      </c>
      <c r="I68" s="1013">
        <f>SUM($E$10*J22)</f>
        <v>0</v>
      </c>
      <c r="J68" s="1014">
        <f t="shared" si="77"/>
        <v>0</v>
      </c>
      <c r="K68" s="1133">
        <f t="shared" si="78"/>
        <v>0</v>
      </c>
      <c r="L68" s="1134">
        <f t="shared" si="79"/>
        <v>0</v>
      </c>
      <c r="M68" s="1133">
        <f t="shared" si="80"/>
        <v>0</v>
      </c>
      <c r="N68" s="1133">
        <f t="shared" si="81"/>
        <v>0</v>
      </c>
      <c r="O68" s="1015">
        <f t="shared" si="82"/>
        <v>0</v>
      </c>
      <c r="P68" s="1016">
        <f t="shared" si="83"/>
        <v>0</v>
      </c>
      <c r="Q68" s="1015">
        <f t="shared" si="84"/>
        <v>0</v>
      </c>
      <c r="R68" s="1012">
        <f t="shared" si="85"/>
        <v>0</v>
      </c>
      <c r="S68" s="1013">
        <f t="shared" si="86"/>
        <v>0</v>
      </c>
      <c r="T68" s="1013">
        <f t="shared" si="87"/>
        <v>0</v>
      </c>
      <c r="U68" s="1013">
        <f t="shared" si="88"/>
        <v>0</v>
      </c>
      <c r="V68" s="1012">
        <f t="shared" si="89"/>
        <v>0</v>
      </c>
      <c r="W68" s="1013">
        <f t="shared" si="90"/>
        <v>0</v>
      </c>
      <c r="X68" s="1016">
        <f t="shared" si="91"/>
        <v>0</v>
      </c>
      <c r="Y68" s="1013">
        <f t="shared" si="92"/>
        <v>0</v>
      </c>
      <c r="Z68" s="1012">
        <f t="shared" si="93"/>
        <v>0</v>
      </c>
      <c r="AA68" s="1013">
        <f t="shared" si="94"/>
        <v>0</v>
      </c>
      <c r="AB68" s="1013">
        <f t="shared" si="95"/>
        <v>0</v>
      </c>
      <c r="AC68" s="1013">
        <f t="shared" si="96"/>
        <v>0</v>
      </c>
      <c r="AD68" s="1012">
        <f t="shared" si="97"/>
        <v>0</v>
      </c>
      <c r="AE68" s="1022">
        <f t="shared" si="98"/>
        <v>0</v>
      </c>
      <c r="AF68" s="1013">
        <f t="shared" si="99"/>
        <v>0</v>
      </c>
      <c r="AG68" s="1013">
        <f t="shared" si="100"/>
        <v>0</v>
      </c>
      <c r="AH68" s="1012">
        <f t="shared" si="101"/>
        <v>0</v>
      </c>
      <c r="AI68" s="1133">
        <f t="shared" si="102"/>
        <v>0</v>
      </c>
      <c r="AJ68" s="1134">
        <f t="shared" si="103"/>
        <v>0</v>
      </c>
      <c r="AK68" s="1133">
        <f t="shared" si="104"/>
        <v>0</v>
      </c>
      <c r="AL68" s="919">
        <f t="shared" si="105"/>
        <v>0</v>
      </c>
    </row>
    <row r="69" spans="1:40" x14ac:dyDescent="0.2">
      <c r="A69" s="1258"/>
      <c r="B69" s="1005">
        <f t="shared" si="72"/>
        <v>1</v>
      </c>
      <c r="C69" s="1133">
        <f t="shared" si="73"/>
        <v>0</v>
      </c>
      <c r="D69" s="1134">
        <f t="shared" si="74"/>
        <v>0</v>
      </c>
      <c r="E69" s="1133">
        <f t="shared" si="75"/>
        <v>0</v>
      </c>
      <c r="F69" s="1012">
        <f t="shared" si="76"/>
        <v>0</v>
      </c>
      <c r="G69" s="1013">
        <f>SUM($E$11*H23)</f>
        <v>0</v>
      </c>
      <c r="H69" s="1013">
        <f>SUM($E$11*I23)</f>
        <v>0</v>
      </c>
      <c r="I69" s="1013">
        <f>SUM($E$11*J23)</f>
        <v>0</v>
      </c>
      <c r="J69" s="1014">
        <f t="shared" si="77"/>
        <v>0</v>
      </c>
      <c r="K69" s="1133">
        <f t="shared" si="78"/>
        <v>0</v>
      </c>
      <c r="L69" s="1134">
        <f t="shared" si="79"/>
        <v>0</v>
      </c>
      <c r="M69" s="1133">
        <f t="shared" si="80"/>
        <v>0</v>
      </c>
      <c r="N69" s="1133">
        <f t="shared" si="81"/>
        <v>0</v>
      </c>
      <c r="O69" s="1015">
        <f t="shared" si="82"/>
        <v>0</v>
      </c>
      <c r="P69" s="1016">
        <f t="shared" si="83"/>
        <v>0</v>
      </c>
      <c r="Q69" s="1015">
        <f t="shared" si="84"/>
        <v>0</v>
      </c>
      <c r="R69" s="1012">
        <f t="shared" si="85"/>
        <v>0</v>
      </c>
      <c r="S69" s="1013">
        <f t="shared" si="86"/>
        <v>0</v>
      </c>
      <c r="T69" s="1013">
        <f t="shared" si="87"/>
        <v>0</v>
      </c>
      <c r="U69" s="1013">
        <f t="shared" si="88"/>
        <v>0</v>
      </c>
      <c r="V69" s="1012">
        <f t="shared" si="89"/>
        <v>0</v>
      </c>
      <c r="W69" s="1013">
        <f t="shared" si="90"/>
        <v>0</v>
      </c>
      <c r="X69" s="1016">
        <f t="shared" si="91"/>
        <v>0</v>
      </c>
      <c r="Y69" s="1013">
        <f t="shared" si="92"/>
        <v>0</v>
      </c>
      <c r="Z69" s="1012">
        <f t="shared" si="93"/>
        <v>0</v>
      </c>
      <c r="AA69" s="1013">
        <f t="shared" si="94"/>
        <v>0</v>
      </c>
      <c r="AB69" s="1013">
        <f t="shared" si="95"/>
        <v>0</v>
      </c>
      <c r="AC69" s="1013">
        <f t="shared" si="96"/>
        <v>0</v>
      </c>
      <c r="AD69" s="1012">
        <f t="shared" si="97"/>
        <v>0</v>
      </c>
      <c r="AE69" s="1022">
        <f t="shared" si="98"/>
        <v>0</v>
      </c>
      <c r="AF69" s="1013">
        <f t="shared" si="99"/>
        <v>0</v>
      </c>
      <c r="AG69" s="1013">
        <f t="shared" si="100"/>
        <v>0</v>
      </c>
      <c r="AH69" s="1012">
        <f t="shared" si="101"/>
        <v>0</v>
      </c>
      <c r="AI69" s="1133">
        <f t="shared" si="102"/>
        <v>0</v>
      </c>
      <c r="AJ69" s="1134">
        <f t="shared" si="103"/>
        <v>0</v>
      </c>
      <c r="AK69" s="1133">
        <f t="shared" si="104"/>
        <v>0</v>
      </c>
      <c r="AL69" s="919">
        <f t="shared" si="105"/>
        <v>0</v>
      </c>
    </row>
    <row r="70" spans="1:40" x14ac:dyDescent="0.2">
      <c r="A70" s="1258"/>
      <c r="B70" s="1005">
        <f t="shared" si="72"/>
        <v>2</v>
      </c>
      <c r="C70" s="1133">
        <f t="shared" si="73"/>
        <v>0</v>
      </c>
      <c r="D70" s="1134">
        <f t="shared" si="74"/>
        <v>0</v>
      </c>
      <c r="E70" s="1133">
        <f t="shared" si="75"/>
        <v>0</v>
      </c>
      <c r="F70" s="1012">
        <f t="shared" si="76"/>
        <v>0</v>
      </c>
      <c r="G70" s="1013">
        <f>SUM($E$12*H24)</f>
        <v>0</v>
      </c>
      <c r="H70" s="1013">
        <f>SUM($E$12*I24)</f>
        <v>0</v>
      </c>
      <c r="I70" s="1013">
        <f>SUM($E$12*J24)</f>
        <v>0</v>
      </c>
      <c r="J70" s="1014">
        <f t="shared" si="77"/>
        <v>0</v>
      </c>
      <c r="K70" s="1133">
        <f t="shared" si="78"/>
        <v>0</v>
      </c>
      <c r="L70" s="1134">
        <f t="shared" si="79"/>
        <v>0</v>
      </c>
      <c r="M70" s="1133">
        <f t="shared" si="80"/>
        <v>0</v>
      </c>
      <c r="N70" s="1133">
        <f t="shared" si="81"/>
        <v>0</v>
      </c>
      <c r="O70" s="1015">
        <f t="shared" si="82"/>
        <v>0</v>
      </c>
      <c r="P70" s="1016">
        <f t="shared" si="83"/>
        <v>0</v>
      </c>
      <c r="Q70" s="1015">
        <f t="shared" si="84"/>
        <v>0</v>
      </c>
      <c r="R70" s="1012">
        <f t="shared" si="85"/>
        <v>0</v>
      </c>
      <c r="S70" s="1013">
        <f t="shared" si="86"/>
        <v>0</v>
      </c>
      <c r="T70" s="1013">
        <f t="shared" si="87"/>
        <v>0</v>
      </c>
      <c r="U70" s="1013">
        <f t="shared" si="88"/>
        <v>0</v>
      </c>
      <c r="V70" s="1012">
        <f t="shared" si="89"/>
        <v>0</v>
      </c>
      <c r="W70" s="1013">
        <f t="shared" si="90"/>
        <v>0</v>
      </c>
      <c r="X70" s="1016">
        <f t="shared" si="91"/>
        <v>0</v>
      </c>
      <c r="Y70" s="1013">
        <f t="shared" si="92"/>
        <v>0</v>
      </c>
      <c r="Z70" s="1012">
        <f t="shared" si="93"/>
        <v>0</v>
      </c>
      <c r="AA70" s="1013">
        <f t="shared" si="94"/>
        <v>0</v>
      </c>
      <c r="AB70" s="1013">
        <f t="shared" si="95"/>
        <v>0</v>
      </c>
      <c r="AC70" s="1013">
        <f t="shared" si="96"/>
        <v>0</v>
      </c>
      <c r="AD70" s="1012">
        <f t="shared" si="97"/>
        <v>0</v>
      </c>
      <c r="AE70" s="1022">
        <f t="shared" si="98"/>
        <v>0</v>
      </c>
      <c r="AF70" s="1013">
        <f t="shared" si="99"/>
        <v>0</v>
      </c>
      <c r="AG70" s="1013">
        <f t="shared" si="100"/>
        <v>0</v>
      </c>
      <c r="AH70" s="1012">
        <f t="shared" si="101"/>
        <v>0</v>
      </c>
      <c r="AI70" s="1133">
        <f t="shared" si="102"/>
        <v>0</v>
      </c>
      <c r="AJ70" s="1134">
        <f t="shared" si="103"/>
        <v>0</v>
      </c>
      <c r="AK70" s="1133">
        <f t="shared" si="104"/>
        <v>0</v>
      </c>
      <c r="AL70" s="919">
        <f t="shared" si="105"/>
        <v>0</v>
      </c>
    </row>
    <row r="71" spans="1:40" x14ac:dyDescent="0.2">
      <c r="A71" s="1258"/>
      <c r="B71" s="1005">
        <f t="shared" si="72"/>
        <v>3</v>
      </c>
      <c r="C71" s="1133">
        <f t="shared" si="73"/>
        <v>0</v>
      </c>
      <c r="D71" s="1134">
        <f t="shared" si="74"/>
        <v>0</v>
      </c>
      <c r="E71" s="1133">
        <f t="shared" si="75"/>
        <v>0</v>
      </c>
      <c r="F71" s="1012">
        <f t="shared" si="76"/>
        <v>0</v>
      </c>
      <c r="G71" s="1013">
        <f>SUM($E$13*H25)</f>
        <v>0</v>
      </c>
      <c r="H71" s="1013">
        <f>SUM($E$13*I25)</f>
        <v>0</v>
      </c>
      <c r="I71" s="1013">
        <f>SUM($E$13*J25)</f>
        <v>0</v>
      </c>
      <c r="J71" s="1014">
        <f t="shared" si="77"/>
        <v>0</v>
      </c>
      <c r="K71" s="1133">
        <f t="shared" si="78"/>
        <v>0</v>
      </c>
      <c r="L71" s="1134">
        <f t="shared" si="79"/>
        <v>0</v>
      </c>
      <c r="M71" s="1133">
        <f t="shared" si="80"/>
        <v>0</v>
      </c>
      <c r="N71" s="1133">
        <f t="shared" si="81"/>
        <v>0</v>
      </c>
      <c r="O71" s="1015">
        <f t="shared" si="82"/>
        <v>0</v>
      </c>
      <c r="P71" s="1016">
        <f t="shared" si="83"/>
        <v>0</v>
      </c>
      <c r="Q71" s="1015">
        <f t="shared" si="84"/>
        <v>0</v>
      </c>
      <c r="R71" s="1012">
        <f t="shared" si="85"/>
        <v>0</v>
      </c>
      <c r="S71" s="1013">
        <f t="shared" si="86"/>
        <v>0</v>
      </c>
      <c r="T71" s="1013">
        <f t="shared" si="87"/>
        <v>0</v>
      </c>
      <c r="U71" s="1013">
        <f t="shared" si="88"/>
        <v>0</v>
      </c>
      <c r="V71" s="1012">
        <f t="shared" si="89"/>
        <v>0</v>
      </c>
      <c r="W71" s="1013">
        <f t="shared" si="90"/>
        <v>0</v>
      </c>
      <c r="X71" s="1016">
        <f t="shared" si="91"/>
        <v>0</v>
      </c>
      <c r="Y71" s="1013">
        <f t="shared" si="92"/>
        <v>0</v>
      </c>
      <c r="Z71" s="1012">
        <f t="shared" si="93"/>
        <v>0</v>
      </c>
      <c r="AA71" s="1013">
        <f t="shared" si="94"/>
        <v>0</v>
      </c>
      <c r="AB71" s="1013">
        <f t="shared" si="95"/>
        <v>0</v>
      </c>
      <c r="AC71" s="1013">
        <f t="shared" si="96"/>
        <v>0</v>
      </c>
      <c r="AD71" s="1012">
        <f t="shared" si="97"/>
        <v>0</v>
      </c>
      <c r="AE71" s="1022">
        <f t="shared" si="98"/>
        <v>0</v>
      </c>
      <c r="AF71" s="1013">
        <f t="shared" si="99"/>
        <v>0</v>
      </c>
      <c r="AG71" s="1013">
        <f t="shared" si="100"/>
        <v>0</v>
      </c>
      <c r="AH71" s="1012">
        <f t="shared" si="101"/>
        <v>0</v>
      </c>
      <c r="AI71" s="1133">
        <f t="shared" si="102"/>
        <v>0</v>
      </c>
      <c r="AJ71" s="1134">
        <f t="shared" si="103"/>
        <v>0</v>
      </c>
      <c r="AK71" s="1133">
        <f t="shared" si="104"/>
        <v>0</v>
      </c>
      <c r="AL71" s="919">
        <f t="shared" si="105"/>
        <v>0</v>
      </c>
    </row>
    <row r="72" spans="1:40" x14ac:dyDescent="0.2">
      <c r="A72" s="1258"/>
      <c r="B72" s="1005">
        <f t="shared" si="72"/>
        <v>4</v>
      </c>
      <c r="C72" s="1123">
        <f t="shared" si="73"/>
        <v>0</v>
      </c>
      <c r="D72" s="1124">
        <f t="shared" si="74"/>
        <v>0</v>
      </c>
      <c r="E72" s="1123">
        <f t="shared" si="75"/>
        <v>0</v>
      </c>
      <c r="F72" s="941">
        <f t="shared" si="76"/>
        <v>0</v>
      </c>
      <c r="G72" s="1024">
        <f>SUM($E$14*H26)</f>
        <v>0</v>
      </c>
      <c r="H72" s="1024">
        <f>SUM($E$14*I26)</f>
        <v>0</v>
      </c>
      <c r="I72" s="1024">
        <f>SUM($E$14*J26)</f>
        <v>0</v>
      </c>
      <c r="J72" s="942">
        <f t="shared" si="77"/>
        <v>0</v>
      </c>
      <c r="K72" s="1123">
        <f t="shared" si="78"/>
        <v>0</v>
      </c>
      <c r="L72" s="1124">
        <f t="shared" si="79"/>
        <v>0</v>
      </c>
      <c r="M72" s="1123">
        <f t="shared" si="80"/>
        <v>0</v>
      </c>
      <c r="N72" s="1123">
        <f t="shared" si="81"/>
        <v>0</v>
      </c>
      <c r="O72" s="1025">
        <f t="shared" si="82"/>
        <v>0</v>
      </c>
      <c r="P72" s="1026">
        <f t="shared" si="83"/>
        <v>0</v>
      </c>
      <c r="Q72" s="1025">
        <f t="shared" si="84"/>
        <v>0</v>
      </c>
      <c r="R72" s="941">
        <f t="shared" si="85"/>
        <v>0</v>
      </c>
      <c r="S72" s="1024">
        <f t="shared" si="86"/>
        <v>0</v>
      </c>
      <c r="T72" s="1024">
        <f t="shared" si="87"/>
        <v>0</v>
      </c>
      <c r="U72" s="1024">
        <f t="shared" si="88"/>
        <v>0</v>
      </c>
      <c r="V72" s="941">
        <f t="shared" si="89"/>
        <v>0</v>
      </c>
      <c r="W72" s="1024">
        <f t="shared" si="90"/>
        <v>0</v>
      </c>
      <c r="X72" s="1026">
        <f t="shared" si="91"/>
        <v>0</v>
      </c>
      <c r="Y72" s="1024">
        <f t="shared" si="92"/>
        <v>0</v>
      </c>
      <c r="Z72" s="941">
        <f t="shared" si="93"/>
        <v>0</v>
      </c>
      <c r="AA72" s="1028">
        <f t="shared" si="94"/>
        <v>0</v>
      </c>
      <c r="AB72" s="1024">
        <f t="shared" si="95"/>
        <v>0</v>
      </c>
      <c r="AC72" s="1024">
        <f t="shared" si="96"/>
        <v>0</v>
      </c>
      <c r="AD72" s="941">
        <f t="shared" si="97"/>
        <v>0</v>
      </c>
      <c r="AE72" s="1028">
        <f t="shared" si="98"/>
        <v>0</v>
      </c>
      <c r="AF72" s="1024">
        <f t="shared" si="99"/>
        <v>0</v>
      </c>
      <c r="AG72" s="1024">
        <f t="shared" si="100"/>
        <v>0</v>
      </c>
      <c r="AH72" s="941">
        <f t="shared" si="101"/>
        <v>0</v>
      </c>
      <c r="AI72" s="1123">
        <f t="shared" si="102"/>
        <v>0</v>
      </c>
      <c r="AJ72" s="1124">
        <f t="shared" si="103"/>
        <v>0</v>
      </c>
      <c r="AK72" s="1123">
        <f t="shared" si="104"/>
        <v>0</v>
      </c>
      <c r="AL72" s="920">
        <f t="shared" si="105"/>
        <v>0</v>
      </c>
    </row>
    <row r="73" spans="1:40" x14ac:dyDescent="0.2">
      <c r="A73" s="1258"/>
      <c r="B73" s="1030" t="s">
        <v>24</v>
      </c>
      <c r="C73" s="1121">
        <f t="shared" ref="C73:Y73" si="106">SUM(C68:C72)</f>
        <v>0</v>
      </c>
      <c r="D73" s="1121">
        <f t="shared" si="106"/>
        <v>0</v>
      </c>
      <c r="E73" s="1121">
        <f t="shared" si="106"/>
        <v>0</v>
      </c>
      <c r="F73" s="1121">
        <f t="shared" si="106"/>
        <v>0</v>
      </c>
      <c r="G73" s="1121">
        <f t="shared" si="106"/>
        <v>0</v>
      </c>
      <c r="H73" s="1121">
        <f t="shared" si="106"/>
        <v>0</v>
      </c>
      <c r="I73" s="1121">
        <f t="shared" si="106"/>
        <v>0</v>
      </c>
      <c r="J73" s="1121">
        <f t="shared" si="106"/>
        <v>0</v>
      </c>
      <c r="K73" s="1121">
        <f t="shared" si="106"/>
        <v>0</v>
      </c>
      <c r="L73" s="1121">
        <f t="shared" si="106"/>
        <v>0</v>
      </c>
      <c r="M73" s="1121">
        <f t="shared" si="106"/>
        <v>0</v>
      </c>
      <c r="N73" s="1121">
        <f t="shared" si="106"/>
        <v>0</v>
      </c>
      <c r="O73" s="1121">
        <f t="shared" si="106"/>
        <v>0</v>
      </c>
      <c r="P73" s="1121">
        <f t="shared" si="106"/>
        <v>0</v>
      </c>
      <c r="Q73" s="1121">
        <f t="shared" si="106"/>
        <v>0</v>
      </c>
      <c r="R73" s="1121">
        <f t="shared" si="106"/>
        <v>0</v>
      </c>
      <c r="S73" s="1121">
        <f t="shared" si="106"/>
        <v>0</v>
      </c>
      <c r="T73" s="1121">
        <f t="shared" si="106"/>
        <v>0</v>
      </c>
      <c r="U73" s="1121">
        <f t="shared" si="106"/>
        <v>0</v>
      </c>
      <c r="V73" s="1121">
        <f t="shared" si="106"/>
        <v>0</v>
      </c>
      <c r="W73" s="1013">
        <f t="shared" si="106"/>
        <v>0</v>
      </c>
      <c r="X73" s="1013">
        <f t="shared" si="106"/>
        <v>0</v>
      </c>
      <c r="Y73" s="1013">
        <f t="shared" si="106"/>
        <v>0</v>
      </c>
      <c r="Z73" s="922">
        <f t="shared" si="93"/>
        <v>0</v>
      </c>
      <c r="AA73" s="1013">
        <f>SUM(AA68:AA72)</f>
        <v>0</v>
      </c>
      <c r="AB73" s="1013">
        <f>SUM(AB68:AB72)</f>
        <v>0</v>
      </c>
      <c r="AC73" s="1013">
        <f>SUM(AC68:AC72)</f>
        <v>0</v>
      </c>
      <c r="AD73" s="922">
        <f t="shared" si="97"/>
        <v>0</v>
      </c>
      <c r="AE73" s="1013">
        <f>SUM(AE68:AE72)</f>
        <v>0</v>
      </c>
      <c r="AF73" s="1013">
        <f>SUM(AF68:AF72)</f>
        <v>0</v>
      </c>
      <c r="AG73" s="1013">
        <f>SUM(AG68:AG72)</f>
        <v>0</v>
      </c>
      <c r="AH73" s="922">
        <f t="shared" si="101"/>
        <v>0</v>
      </c>
      <c r="AI73" s="1121">
        <f>SUM(AI68:AI72)</f>
        <v>0</v>
      </c>
      <c r="AJ73" s="1121">
        <f>SUM(AJ68:AJ72)</f>
        <v>0</v>
      </c>
      <c r="AK73" s="1121">
        <f>SUM(AK68:AK72)</f>
        <v>0</v>
      </c>
      <c r="AL73" s="1121">
        <f>SUM(AL68:AL72)</f>
        <v>0</v>
      </c>
      <c r="AM73" s="19"/>
      <c r="AN73" s="19"/>
    </row>
    <row r="74" spans="1:40" x14ac:dyDescent="0.2">
      <c r="A74" s="1258"/>
      <c r="B74" s="1030" t="s">
        <v>15</v>
      </c>
      <c r="C74" s="947">
        <f>C73/120</f>
        <v>0</v>
      </c>
      <c r="D74" s="947">
        <f>D73/120</f>
        <v>0</v>
      </c>
      <c r="E74" s="947">
        <f>E73/120</f>
        <v>0</v>
      </c>
      <c r="F74" s="947">
        <f>F73/120</f>
        <v>0</v>
      </c>
      <c r="G74" s="947">
        <f>G73/4</f>
        <v>0</v>
      </c>
      <c r="H74" s="947">
        <f>H73/4</f>
        <v>0</v>
      </c>
      <c r="I74" s="947">
        <f>I73/4</f>
        <v>0</v>
      </c>
      <c r="J74" s="947">
        <f>J73/4</f>
        <v>0</v>
      </c>
      <c r="K74" s="947">
        <f t="shared" ref="K74:R74" si="107">K73/120</f>
        <v>0</v>
      </c>
      <c r="L74" s="947">
        <f t="shared" si="107"/>
        <v>0</v>
      </c>
      <c r="M74" s="947">
        <f t="shared" si="107"/>
        <v>0</v>
      </c>
      <c r="N74" s="947">
        <f t="shared" si="107"/>
        <v>0</v>
      </c>
      <c r="O74" s="948">
        <f t="shared" si="107"/>
        <v>0</v>
      </c>
      <c r="P74" s="948">
        <f t="shared" si="107"/>
        <v>0</v>
      </c>
      <c r="Q74" s="948">
        <f t="shared" si="107"/>
        <v>0</v>
      </c>
      <c r="R74" s="948">
        <f t="shared" si="107"/>
        <v>0</v>
      </c>
      <c r="S74" s="947">
        <f t="shared" ref="S74:Z74" si="108">S73*3.5</f>
        <v>0</v>
      </c>
      <c r="T74" s="947">
        <f t="shared" si="108"/>
        <v>0</v>
      </c>
      <c r="U74" s="947">
        <f t="shared" si="108"/>
        <v>0</v>
      </c>
      <c r="V74" s="947">
        <f t="shared" si="108"/>
        <v>0</v>
      </c>
      <c r="W74" s="947">
        <f t="shared" si="108"/>
        <v>0</v>
      </c>
      <c r="X74" s="947">
        <f t="shared" si="108"/>
        <v>0</v>
      </c>
      <c r="Y74" s="947">
        <f t="shared" si="108"/>
        <v>0</v>
      </c>
      <c r="Z74" s="947">
        <f t="shared" si="108"/>
        <v>0</v>
      </c>
      <c r="AA74" s="947">
        <f>AA73/4</f>
        <v>0</v>
      </c>
      <c r="AB74" s="947">
        <f>AB73/4</f>
        <v>0</v>
      </c>
      <c r="AC74" s="947">
        <f>AC73/4</f>
        <v>0</v>
      </c>
      <c r="AD74" s="947">
        <f>AD73/4</f>
        <v>0</v>
      </c>
      <c r="AE74" s="1031">
        <f t="shared" ref="AE74:AL74" si="109">AE73</f>
        <v>0</v>
      </c>
      <c r="AF74" s="1031">
        <f t="shared" si="109"/>
        <v>0</v>
      </c>
      <c r="AG74" s="1031">
        <f t="shared" si="109"/>
        <v>0</v>
      </c>
      <c r="AH74" s="1031">
        <f t="shared" si="109"/>
        <v>0</v>
      </c>
      <c r="AI74" s="702">
        <f t="shared" si="109"/>
        <v>0</v>
      </c>
      <c r="AJ74" s="702">
        <f t="shared" si="109"/>
        <v>0</v>
      </c>
      <c r="AK74" s="702">
        <f t="shared" si="109"/>
        <v>0</v>
      </c>
      <c r="AL74" s="702">
        <f t="shared" si="109"/>
        <v>0</v>
      </c>
    </row>
    <row r="75" spans="1:40" x14ac:dyDescent="0.2">
      <c r="A75" s="1258"/>
      <c r="B75" s="1005"/>
      <c r="C75" s="1133"/>
      <c r="D75" s="1134"/>
      <c r="E75" s="1133"/>
      <c r="F75" s="922"/>
      <c r="G75" s="1013"/>
      <c r="H75" s="1013"/>
      <c r="I75" s="1013"/>
      <c r="J75" s="1013"/>
      <c r="K75" s="1133"/>
      <c r="L75" s="1134"/>
      <c r="M75" s="1133"/>
      <c r="N75" s="1133"/>
      <c r="O75" s="1015"/>
      <c r="P75" s="1016"/>
      <c r="Q75" s="1015"/>
      <c r="R75" s="922"/>
      <c r="S75" s="1013"/>
      <c r="T75" s="1013"/>
      <c r="U75" s="1013"/>
      <c r="V75" s="922"/>
      <c r="W75" s="1013"/>
      <c r="X75" s="1016"/>
      <c r="Y75" s="1013"/>
      <c r="Z75" s="919"/>
      <c r="AA75" s="919"/>
      <c r="AB75" s="919"/>
      <c r="AC75" s="919"/>
      <c r="AD75" s="919"/>
      <c r="AE75" s="919"/>
      <c r="AF75" s="919"/>
      <c r="AG75" s="919"/>
      <c r="AH75" s="919"/>
      <c r="AI75" s="1133"/>
      <c r="AJ75" s="1134"/>
      <c r="AK75" s="1133"/>
      <c r="AL75" s="919"/>
    </row>
    <row r="76" spans="1:40" ht="13.5" customHeight="1" x14ac:dyDescent="0.2">
      <c r="A76" s="1258"/>
      <c r="B76" s="1032" t="s">
        <v>58</v>
      </c>
      <c r="C76" s="712"/>
      <c r="D76" s="712"/>
      <c r="E76" s="712"/>
      <c r="F76" s="712"/>
      <c r="G76" s="712"/>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2"/>
      <c r="AL76" s="712"/>
    </row>
    <row r="77" spans="1:40" x14ac:dyDescent="0.2">
      <c r="A77" s="1258"/>
      <c r="B77" s="1005"/>
      <c r="C77" s="1243" t="s">
        <v>62</v>
      </c>
      <c r="D77" s="1243"/>
      <c r="E77" s="1243"/>
      <c r="F77" s="1244"/>
      <c r="G77" s="1243" t="str">
        <f>'A. Results-Commodity Projection'!$D$6</f>
        <v>Injectables</v>
      </c>
      <c r="H77" s="1243"/>
      <c r="I77" s="1243"/>
      <c r="J77" s="1244"/>
      <c r="K77" s="1242" t="str">
        <f>'A. Results-Commodity Projection'!$E$6</f>
        <v>Condoms (male)</v>
      </c>
      <c r="L77" s="1243"/>
      <c r="M77" s="1243"/>
      <c r="N77" s="1244"/>
      <c r="O77" s="1242" t="str">
        <f>'A. Results-Commodity Projection'!$F$6</f>
        <v>Condoms (female)</v>
      </c>
      <c r="P77" s="1243"/>
      <c r="Q77" s="1243"/>
      <c r="R77" s="1244"/>
      <c r="S77" s="1242" t="str">
        <f>'A. Results-Commodity Projection'!$G$6</f>
        <v>Implants</v>
      </c>
      <c r="T77" s="1243"/>
      <c r="U77" s="1243"/>
      <c r="V77" s="1244"/>
      <c r="W77" s="1242" t="str">
        <f>'A. Results-Commodity Projection'!$H$6</f>
        <v>IUD</v>
      </c>
      <c r="X77" s="1243"/>
      <c r="Y77" s="1243"/>
      <c r="Z77" s="1244"/>
      <c r="AA77" s="1242" t="str">
        <f>'A. Results-Commodity Projection'!I18</f>
        <v>Emergency Contraceptives</v>
      </c>
      <c r="AB77" s="1243"/>
      <c r="AC77" s="1243"/>
      <c r="AD77" s="1244"/>
      <c r="AE77" s="1242">
        <f>'A. Results-Commodity Projection'!J18</f>
        <v>0</v>
      </c>
      <c r="AF77" s="1243"/>
      <c r="AG77" s="1243"/>
      <c r="AH77" s="1244"/>
      <c r="AI77" s="1234">
        <f>'A. Results-Commodity Projection'!$K$6</f>
        <v>0</v>
      </c>
      <c r="AJ77" s="1235"/>
      <c r="AK77" s="1235"/>
      <c r="AL77" s="1236"/>
    </row>
    <row r="78" spans="1:40" ht="25.5" x14ac:dyDescent="0.2">
      <c r="A78" s="1258"/>
      <c r="B78" s="1005"/>
      <c r="C78" s="1006" t="s">
        <v>27</v>
      </c>
      <c r="D78" s="1007" t="s">
        <v>59</v>
      </c>
      <c r="E78" s="902" t="s">
        <v>171</v>
      </c>
      <c r="F78" s="1008" t="s">
        <v>24</v>
      </c>
      <c r="G78" s="1006" t="s">
        <v>27</v>
      </c>
      <c r="H78" s="1007" t="s">
        <v>59</v>
      </c>
      <c r="I78" s="902" t="s">
        <v>171</v>
      </c>
      <c r="J78" s="1008" t="s">
        <v>24</v>
      </c>
      <c r="K78" s="1006" t="s">
        <v>27</v>
      </c>
      <c r="L78" s="1007" t="s">
        <v>59</v>
      </c>
      <c r="M78" s="902" t="s">
        <v>171</v>
      </c>
      <c r="N78" s="1008" t="s">
        <v>24</v>
      </c>
      <c r="O78" s="1006" t="s">
        <v>27</v>
      </c>
      <c r="P78" s="1007" t="s">
        <v>59</v>
      </c>
      <c r="Q78" s="902" t="s">
        <v>171</v>
      </c>
      <c r="R78" s="1008" t="s">
        <v>24</v>
      </c>
      <c r="S78" s="1006" t="s">
        <v>27</v>
      </c>
      <c r="T78" s="1007" t="s">
        <v>59</v>
      </c>
      <c r="U78" s="902" t="s">
        <v>171</v>
      </c>
      <c r="V78" s="1008" t="s">
        <v>24</v>
      </c>
      <c r="W78" s="1009" t="s">
        <v>27</v>
      </c>
      <c r="X78" s="1007" t="s">
        <v>59</v>
      </c>
      <c r="Y78" s="902" t="s">
        <v>171</v>
      </c>
      <c r="Z78" s="1008" t="s">
        <v>24</v>
      </c>
      <c r="AA78" s="1009" t="s">
        <v>27</v>
      </c>
      <c r="AB78" s="1007" t="s">
        <v>59</v>
      </c>
      <c r="AC78" s="902" t="s">
        <v>171</v>
      </c>
      <c r="AD78" s="1008" t="s">
        <v>24</v>
      </c>
      <c r="AE78" s="1009" t="s">
        <v>27</v>
      </c>
      <c r="AF78" s="1007" t="s">
        <v>59</v>
      </c>
      <c r="AG78" s="902" t="s">
        <v>171</v>
      </c>
      <c r="AH78" s="1008" t="s">
        <v>24</v>
      </c>
      <c r="AI78" s="1009" t="s">
        <v>27</v>
      </c>
      <c r="AJ78" s="1007" t="s">
        <v>59</v>
      </c>
      <c r="AK78" s="902" t="s">
        <v>171</v>
      </c>
      <c r="AL78" s="1008" t="s">
        <v>24</v>
      </c>
    </row>
    <row r="79" spans="1:40" x14ac:dyDescent="0.2">
      <c r="A79" s="1258"/>
      <c r="B79" s="1005">
        <f t="shared" ref="B79:B84" si="110">C9</f>
        <v>0</v>
      </c>
      <c r="C79" s="1033">
        <f>SUM(C67*'4. Input-Unit Price'!$J$23)</f>
        <v>0</v>
      </c>
      <c r="D79" s="1034">
        <f>SUM(D67*'4. Input-Unit Price'!$K$23)</f>
        <v>0</v>
      </c>
      <c r="E79" s="1034">
        <f>SUM(E67*'4. Input-Unit Price'!$L$23)</f>
        <v>0</v>
      </c>
      <c r="F79" s="1035">
        <f t="shared" ref="F79:F84" si="111">SUM(C79:E79)</f>
        <v>0</v>
      </c>
      <c r="G79" s="967">
        <f>SUM(G67*'4. Input-Unit Price'!$J$29)</f>
        <v>0</v>
      </c>
      <c r="H79" s="967">
        <f>SUM(H67*'4. Input-Unit Price'!$K$29)</f>
        <v>0</v>
      </c>
      <c r="I79" s="967">
        <f>SUM(I67*'4. Input-Unit Price'!$H$29)</f>
        <v>0</v>
      </c>
      <c r="J79" s="1135">
        <f t="shared" ref="J79:J84" si="112">SUM(G79:I79)</f>
        <v>0</v>
      </c>
      <c r="K79" s="967">
        <f>SUM(K67*'4. Input-Unit Price'!$J$36)</f>
        <v>0</v>
      </c>
      <c r="L79" s="1037">
        <f>SUM(L67*'4. Input-Unit Price'!$K$36)</f>
        <v>0</v>
      </c>
      <c r="M79" s="967">
        <f>SUM(M67*'4. Input-Unit Price'!$H$36)</f>
        <v>0</v>
      </c>
      <c r="N79" s="1035">
        <f t="shared" ref="N79:N84" si="113">SUM(K79:M79)</f>
        <v>0</v>
      </c>
      <c r="O79" s="967">
        <f>O67*'4. Input-Unit Price'!$J$40</f>
        <v>0</v>
      </c>
      <c r="P79" s="967">
        <f>SUM(P67*'4. Input-Unit Price'!$K$40)</f>
        <v>0</v>
      </c>
      <c r="Q79" s="967">
        <f>Q67*'4. Input-Unit Price'!$H$40</f>
        <v>0</v>
      </c>
      <c r="R79" s="1035">
        <f t="shared" ref="R79:R84" si="114">SUM(O79:Q79)</f>
        <v>0</v>
      </c>
      <c r="S79" s="967">
        <f>SUM(S67*'4. Input-Unit Price'!$J$46)</f>
        <v>0</v>
      </c>
      <c r="T79" s="1037">
        <f>SUM(T67*'4. Input-Unit Price'!$K$46)</f>
        <v>0</v>
      </c>
      <c r="U79" s="967">
        <f>SUM(U67*'4. Input-Unit Price'!$H$46)</f>
        <v>0</v>
      </c>
      <c r="V79" s="1035">
        <f t="shared" ref="V79:V84" si="115">SUM(S79:U79)</f>
        <v>0</v>
      </c>
      <c r="W79" s="967">
        <f>SUM(W67*'4. Input-Unit Price'!$J$51)</f>
        <v>0</v>
      </c>
      <c r="X79" s="1037">
        <f>X67*'4. Input-Unit Price'!$K$51</f>
        <v>0</v>
      </c>
      <c r="Y79" s="967">
        <f>Y67*'4. Input-Unit Price'!$H$51</f>
        <v>0</v>
      </c>
      <c r="Z79" s="1038">
        <f t="shared" ref="Z79:Z84" si="116">SUM(W79:Y79)</f>
        <v>0</v>
      </c>
      <c r="AA79" s="1039">
        <f>AA67*'4. Input-Unit Price'!$J$57</f>
        <v>0</v>
      </c>
      <c r="AB79" s="1040">
        <f>AB67*'4. Input-Unit Price'!$K$57</f>
        <v>0</v>
      </c>
      <c r="AC79" s="1040">
        <f>AC67*'4. Input-Unit Price'!$H$57</f>
        <v>0</v>
      </c>
      <c r="AD79" s="1038">
        <f t="shared" ref="AD79:AD84" si="117">SUM(AA79:AC79)</f>
        <v>0</v>
      </c>
      <c r="AE79" s="967">
        <f>AE67*'4. Input-Unit Price'!$J$63</f>
        <v>0</v>
      </c>
      <c r="AF79" s="967">
        <f>'4. Input-Unit Price'!$K$63</f>
        <v>0</v>
      </c>
      <c r="AG79" s="967">
        <f>AG67*'4. Input-Unit Price'!$H$63</f>
        <v>0</v>
      </c>
      <c r="AH79" s="1038">
        <f t="shared" ref="AH79:AH84" si="118">SUM(AE79:AG79)</f>
        <v>0</v>
      </c>
      <c r="AI79" s="967">
        <f>AI67*'4. Input-Unit Price'!$J$69</f>
        <v>0</v>
      </c>
      <c r="AJ79" s="1037">
        <f>AJ67*'4. Input-Unit Price'!$K$69</f>
        <v>0</v>
      </c>
      <c r="AK79" s="967">
        <f>AK67*'4. Input-Unit Price'!$H$69</f>
        <v>0</v>
      </c>
      <c r="AL79" s="967">
        <f t="shared" ref="AL79:AL84" si="119">SUM(AI79:AK79)</f>
        <v>0</v>
      </c>
    </row>
    <row r="80" spans="1:40" x14ac:dyDescent="0.2">
      <c r="A80" s="1258"/>
      <c r="B80" s="1005">
        <f t="shared" si="110"/>
        <v>0</v>
      </c>
      <c r="C80" s="1041">
        <f>SUM(C68*'4. Input-Unit Price'!$J$23)</f>
        <v>0</v>
      </c>
      <c r="D80" s="1042">
        <f>SUM(D68*'4. Input-Unit Price'!$K$23)</f>
        <v>0</v>
      </c>
      <c r="E80" s="1042">
        <f>SUM(E68*'4. Input-Unit Price'!$L$23)</f>
        <v>0</v>
      </c>
      <c r="F80" s="1043">
        <f t="shared" si="111"/>
        <v>0</v>
      </c>
      <c r="G80" s="1044">
        <f>SUM(G68*'4. Input-Unit Price'!$J$29)</f>
        <v>0</v>
      </c>
      <c r="H80" s="1044">
        <f>SUM(H68*'4. Input-Unit Price'!$K$29)</f>
        <v>0</v>
      </c>
      <c r="I80" s="1044">
        <f>SUM(I68*'4. Input-Unit Price'!$H$29)</f>
        <v>0</v>
      </c>
      <c r="J80" s="1136">
        <f t="shared" si="112"/>
        <v>0</v>
      </c>
      <c r="K80" s="1044">
        <f>SUM(K68*'4. Input-Unit Price'!$J$36)</f>
        <v>0</v>
      </c>
      <c r="L80" s="1046">
        <f>SUM(L68*'4. Input-Unit Price'!$K$36)</f>
        <v>0</v>
      </c>
      <c r="M80" s="1044">
        <f>SUM(M68*'4. Input-Unit Price'!$H$36)</f>
        <v>0</v>
      </c>
      <c r="N80" s="1047">
        <f t="shared" si="113"/>
        <v>0</v>
      </c>
      <c r="O80" s="1044">
        <f>O68*'4. Input-Unit Price'!$J$40</f>
        <v>0</v>
      </c>
      <c r="P80" s="1044">
        <f>SUM(P68*'4. Input-Unit Price'!$K$40)</f>
        <v>0</v>
      </c>
      <c r="Q80" s="1044">
        <f>Q68*'4. Input-Unit Price'!$H$40</f>
        <v>0</v>
      </c>
      <c r="R80" s="1047">
        <f t="shared" si="114"/>
        <v>0</v>
      </c>
      <c r="S80" s="1044">
        <f>SUM(S68*'4. Input-Unit Price'!$J$46)</f>
        <v>0</v>
      </c>
      <c r="T80" s="1046">
        <f>SUM(T68*'4. Input-Unit Price'!$K$46)</f>
        <v>0</v>
      </c>
      <c r="U80" s="1044">
        <f>SUM(U68*'4. Input-Unit Price'!$H$46)</f>
        <v>0</v>
      </c>
      <c r="V80" s="1047">
        <f t="shared" si="115"/>
        <v>0</v>
      </c>
      <c r="W80" s="1044">
        <f>SUM(W68*'4. Input-Unit Price'!$J$51)</f>
        <v>0</v>
      </c>
      <c r="X80" s="1046">
        <f>X68*'4. Input-Unit Price'!$K$51</f>
        <v>0</v>
      </c>
      <c r="Y80" s="1044">
        <f>Y68*'4. Input-Unit Price'!$H$51</f>
        <v>0</v>
      </c>
      <c r="Z80" s="1048">
        <f t="shared" si="116"/>
        <v>0</v>
      </c>
      <c r="AA80" s="1049">
        <f>AA68*'4. Input-Unit Price'!$J$57</f>
        <v>0</v>
      </c>
      <c r="AB80" s="1044">
        <f>AB68*'4. Input-Unit Price'!$K$57</f>
        <v>0</v>
      </c>
      <c r="AC80" s="1044">
        <f>AC68*'4. Input-Unit Price'!$H$57</f>
        <v>0</v>
      </c>
      <c r="AD80" s="1048">
        <f t="shared" si="117"/>
        <v>0</v>
      </c>
      <c r="AE80" s="1044">
        <f>AE68*'4. Input-Unit Price'!$J$63</f>
        <v>0</v>
      </c>
      <c r="AF80" s="1044">
        <f>'4. Input-Unit Price'!$K$63</f>
        <v>0</v>
      </c>
      <c r="AG80" s="1044">
        <f>AG68*'4. Input-Unit Price'!$H$63</f>
        <v>0</v>
      </c>
      <c r="AH80" s="1048">
        <f t="shared" si="118"/>
        <v>0</v>
      </c>
      <c r="AI80" s="1044">
        <f>AI68*'4. Input-Unit Price'!$J$69</f>
        <v>0</v>
      </c>
      <c r="AJ80" s="1046">
        <f>AJ68*'4. Input-Unit Price'!$K$69</f>
        <v>0</v>
      </c>
      <c r="AK80" s="1044">
        <f>AK68*'4. Input-Unit Price'!$H$69</f>
        <v>0</v>
      </c>
      <c r="AL80" s="1050">
        <f t="shared" si="119"/>
        <v>0</v>
      </c>
    </row>
    <row r="81" spans="1:38" x14ac:dyDescent="0.2">
      <c r="A81" s="1258"/>
      <c r="B81" s="1005">
        <f t="shared" si="110"/>
        <v>1</v>
      </c>
      <c r="C81" s="1041">
        <f>SUM(C69*'4. Input-Unit Price'!$J$23)</f>
        <v>0</v>
      </c>
      <c r="D81" s="1042">
        <f>SUM(D69*'4. Input-Unit Price'!$K$23)</f>
        <v>0</v>
      </c>
      <c r="E81" s="1042">
        <f>SUM(E69*'4. Input-Unit Price'!$L$23)</f>
        <v>0</v>
      </c>
      <c r="F81" s="1043">
        <f t="shared" si="111"/>
        <v>0</v>
      </c>
      <c r="G81" s="1044">
        <f>SUM(G69*'4. Input-Unit Price'!$J$29)</f>
        <v>0</v>
      </c>
      <c r="H81" s="1044">
        <f>SUM(H69*'4. Input-Unit Price'!$K$29)</f>
        <v>0</v>
      </c>
      <c r="I81" s="1044">
        <f>SUM(I69*'4. Input-Unit Price'!$H$29)</f>
        <v>0</v>
      </c>
      <c r="J81" s="1136">
        <f t="shared" si="112"/>
        <v>0</v>
      </c>
      <c r="K81" s="1044">
        <f>SUM(K69*'4. Input-Unit Price'!$J$36)</f>
        <v>0</v>
      </c>
      <c r="L81" s="1046">
        <f>SUM(L69*'4. Input-Unit Price'!$K$36)</f>
        <v>0</v>
      </c>
      <c r="M81" s="1044">
        <f>SUM(M69*'4. Input-Unit Price'!$H$36)</f>
        <v>0</v>
      </c>
      <c r="N81" s="1047">
        <f t="shared" si="113"/>
        <v>0</v>
      </c>
      <c r="O81" s="1044">
        <f>O69*'4. Input-Unit Price'!$J$40</f>
        <v>0</v>
      </c>
      <c r="P81" s="1044">
        <f>SUM(P69*'4. Input-Unit Price'!$K$40)</f>
        <v>0</v>
      </c>
      <c r="Q81" s="1044">
        <f>Q69*'4. Input-Unit Price'!$H$40</f>
        <v>0</v>
      </c>
      <c r="R81" s="1047">
        <f t="shared" si="114"/>
        <v>0</v>
      </c>
      <c r="S81" s="1044">
        <f>SUM(S69*'4. Input-Unit Price'!$J$46)</f>
        <v>0</v>
      </c>
      <c r="T81" s="1046">
        <f>SUM(T69*'4. Input-Unit Price'!$K$46)</f>
        <v>0</v>
      </c>
      <c r="U81" s="1044">
        <f>SUM(U69*'4. Input-Unit Price'!$H$46)</f>
        <v>0</v>
      </c>
      <c r="V81" s="1047">
        <f t="shared" si="115"/>
        <v>0</v>
      </c>
      <c r="W81" s="1044">
        <f>SUM(W69*'4. Input-Unit Price'!$J$51)</f>
        <v>0</v>
      </c>
      <c r="X81" s="1046">
        <f>X69*'4. Input-Unit Price'!$K$51</f>
        <v>0</v>
      </c>
      <c r="Y81" s="1044">
        <f>Y69*'4. Input-Unit Price'!$H$51</f>
        <v>0</v>
      </c>
      <c r="Z81" s="1048">
        <f t="shared" si="116"/>
        <v>0</v>
      </c>
      <c r="AA81" s="1049">
        <f>AA69*'4. Input-Unit Price'!$J$57</f>
        <v>0</v>
      </c>
      <c r="AB81" s="1044">
        <f>AB69*'4. Input-Unit Price'!$K$57</f>
        <v>0</v>
      </c>
      <c r="AC81" s="1044">
        <f>AC69*'4. Input-Unit Price'!$H$57</f>
        <v>0</v>
      </c>
      <c r="AD81" s="1048">
        <f t="shared" si="117"/>
        <v>0</v>
      </c>
      <c r="AE81" s="1044">
        <f>AE69*'4. Input-Unit Price'!$J$63</f>
        <v>0</v>
      </c>
      <c r="AF81" s="1044">
        <f>'4. Input-Unit Price'!$K$63</f>
        <v>0</v>
      </c>
      <c r="AG81" s="1044">
        <f>AG69*'4. Input-Unit Price'!$H$63</f>
        <v>0</v>
      </c>
      <c r="AH81" s="1048">
        <f t="shared" si="118"/>
        <v>0</v>
      </c>
      <c r="AI81" s="1044">
        <f>AI69*'4. Input-Unit Price'!$J$69</f>
        <v>0</v>
      </c>
      <c r="AJ81" s="1046">
        <f>AJ69*'4. Input-Unit Price'!$K$69</f>
        <v>0</v>
      </c>
      <c r="AK81" s="1044">
        <f>AK69*'4. Input-Unit Price'!$H$69</f>
        <v>0</v>
      </c>
      <c r="AL81" s="1050">
        <f t="shared" si="119"/>
        <v>0</v>
      </c>
    </row>
    <row r="82" spans="1:38" x14ac:dyDescent="0.2">
      <c r="A82" s="1258"/>
      <c r="B82" s="1005">
        <f t="shared" si="110"/>
        <v>2</v>
      </c>
      <c r="C82" s="1041">
        <f>SUM(C70*'4. Input-Unit Price'!$J$23)</f>
        <v>0</v>
      </c>
      <c r="D82" s="1042">
        <f>SUM(D70*'4. Input-Unit Price'!$K$23)</f>
        <v>0</v>
      </c>
      <c r="E82" s="1042">
        <f>SUM(E70*'4. Input-Unit Price'!$L$23)</f>
        <v>0</v>
      </c>
      <c r="F82" s="1043">
        <f t="shared" si="111"/>
        <v>0</v>
      </c>
      <c r="G82" s="1044">
        <f>SUM(G70*'4. Input-Unit Price'!$J$29)</f>
        <v>0</v>
      </c>
      <c r="H82" s="1044">
        <f>SUM(H70*'4. Input-Unit Price'!$K$29)</f>
        <v>0</v>
      </c>
      <c r="I82" s="1044">
        <f>SUM(I70*'4. Input-Unit Price'!$H$29)</f>
        <v>0</v>
      </c>
      <c r="J82" s="1136">
        <f t="shared" si="112"/>
        <v>0</v>
      </c>
      <c r="K82" s="1044">
        <f>SUM(K70*'4. Input-Unit Price'!$J$36)</f>
        <v>0</v>
      </c>
      <c r="L82" s="1046">
        <f>SUM(L70*'4. Input-Unit Price'!$K$36)</f>
        <v>0</v>
      </c>
      <c r="M82" s="1044">
        <f>SUM(M70*'4. Input-Unit Price'!$H$36)</f>
        <v>0</v>
      </c>
      <c r="N82" s="1047">
        <f t="shared" si="113"/>
        <v>0</v>
      </c>
      <c r="O82" s="1044">
        <f>O70*'4. Input-Unit Price'!$J$40</f>
        <v>0</v>
      </c>
      <c r="P82" s="1044">
        <f>SUM(P70*'4. Input-Unit Price'!$K$40)</f>
        <v>0</v>
      </c>
      <c r="Q82" s="1044">
        <f>Q70*'4. Input-Unit Price'!$H$40</f>
        <v>0</v>
      </c>
      <c r="R82" s="1047">
        <f t="shared" si="114"/>
        <v>0</v>
      </c>
      <c r="S82" s="1044">
        <f>SUM(S70*'4. Input-Unit Price'!$J$46)</f>
        <v>0</v>
      </c>
      <c r="T82" s="1046">
        <f>SUM(T70*'4. Input-Unit Price'!$K$46)</f>
        <v>0</v>
      </c>
      <c r="U82" s="1044">
        <f>SUM(U70*'4. Input-Unit Price'!$H$46)</f>
        <v>0</v>
      </c>
      <c r="V82" s="1047">
        <f t="shared" si="115"/>
        <v>0</v>
      </c>
      <c r="W82" s="1044">
        <f>SUM(W70*'4. Input-Unit Price'!$J$51)</f>
        <v>0</v>
      </c>
      <c r="X82" s="1046">
        <f>X70*'4. Input-Unit Price'!$K$51</f>
        <v>0</v>
      </c>
      <c r="Y82" s="1044">
        <f>Y70*'4. Input-Unit Price'!$H$51</f>
        <v>0</v>
      </c>
      <c r="Z82" s="1048">
        <f t="shared" si="116"/>
        <v>0</v>
      </c>
      <c r="AA82" s="1049">
        <f>AA70*'4. Input-Unit Price'!$J$57</f>
        <v>0</v>
      </c>
      <c r="AB82" s="1044">
        <f>AB70*'4. Input-Unit Price'!$K$57</f>
        <v>0</v>
      </c>
      <c r="AC82" s="1044">
        <f>AC70*'4. Input-Unit Price'!$H$57</f>
        <v>0</v>
      </c>
      <c r="AD82" s="1048">
        <f t="shared" si="117"/>
        <v>0</v>
      </c>
      <c r="AE82" s="1044">
        <f>AE70*'4. Input-Unit Price'!$J$63</f>
        <v>0</v>
      </c>
      <c r="AF82" s="1044">
        <f>'4. Input-Unit Price'!$K$63</f>
        <v>0</v>
      </c>
      <c r="AG82" s="1044">
        <f>AG70*'4. Input-Unit Price'!$H$63</f>
        <v>0</v>
      </c>
      <c r="AH82" s="1048">
        <f t="shared" si="118"/>
        <v>0</v>
      </c>
      <c r="AI82" s="1044">
        <f>AI70*'4. Input-Unit Price'!$J$69</f>
        <v>0</v>
      </c>
      <c r="AJ82" s="1046">
        <f>AJ70*'4. Input-Unit Price'!$K$69</f>
        <v>0</v>
      </c>
      <c r="AK82" s="1044">
        <f>AK70*'4. Input-Unit Price'!$H$69</f>
        <v>0</v>
      </c>
      <c r="AL82" s="1050">
        <f t="shared" si="119"/>
        <v>0</v>
      </c>
    </row>
    <row r="83" spans="1:38" x14ac:dyDescent="0.2">
      <c r="A83" s="1258"/>
      <c r="B83" s="1005">
        <f t="shared" si="110"/>
        <v>3</v>
      </c>
      <c r="C83" s="1041">
        <f>SUM(C71*'4. Input-Unit Price'!$J$23)</f>
        <v>0</v>
      </c>
      <c r="D83" s="1042">
        <f>SUM(D71*'4. Input-Unit Price'!$K$23)</f>
        <v>0</v>
      </c>
      <c r="E83" s="1042">
        <f>SUM(E71*'4. Input-Unit Price'!$L$23)</f>
        <v>0</v>
      </c>
      <c r="F83" s="1043">
        <f t="shared" si="111"/>
        <v>0</v>
      </c>
      <c r="G83" s="1044">
        <f>SUM(G71*'4. Input-Unit Price'!$J$29)</f>
        <v>0</v>
      </c>
      <c r="H83" s="1044">
        <f>SUM(H71*'4. Input-Unit Price'!$K$29)</f>
        <v>0</v>
      </c>
      <c r="I83" s="1044">
        <f>SUM(I71*'4. Input-Unit Price'!$H$29)</f>
        <v>0</v>
      </c>
      <c r="J83" s="1136">
        <f t="shared" si="112"/>
        <v>0</v>
      </c>
      <c r="K83" s="1044">
        <f>SUM(K71*'4. Input-Unit Price'!$J$36)</f>
        <v>0</v>
      </c>
      <c r="L83" s="1046">
        <f>SUM(L71*'4. Input-Unit Price'!$K$36)</f>
        <v>0</v>
      </c>
      <c r="M83" s="1044">
        <f>SUM(M71*'4. Input-Unit Price'!$H$36)</f>
        <v>0</v>
      </c>
      <c r="N83" s="1047">
        <f t="shared" si="113"/>
        <v>0</v>
      </c>
      <c r="O83" s="1044">
        <f>O71*'4. Input-Unit Price'!$J$40</f>
        <v>0</v>
      </c>
      <c r="P83" s="1044">
        <f>SUM(P71*'4. Input-Unit Price'!$K$40)</f>
        <v>0</v>
      </c>
      <c r="Q83" s="1044">
        <f>Q71*'4. Input-Unit Price'!$H$40</f>
        <v>0</v>
      </c>
      <c r="R83" s="1047">
        <f t="shared" si="114"/>
        <v>0</v>
      </c>
      <c r="S83" s="1044">
        <f>SUM(S71*'4. Input-Unit Price'!$J$46)</f>
        <v>0</v>
      </c>
      <c r="T83" s="1046">
        <f>SUM(T71*'4. Input-Unit Price'!$K$46)</f>
        <v>0</v>
      </c>
      <c r="U83" s="1044">
        <f>SUM(U71*'4. Input-Unit Price'!$H$46)</f>
        <v>0</v>
      </c>
      <c r="V83" s="1047">
        <f t="shared" si="115"/>
        <v>0</v>
      </c>
      <c r="W83" s="1044">
        <f>SUM(W71*'4. Input-Unit Price'!$J$51)</f>
        <v>0</v>
      </c>
      <c r="X83" s="1046">
        <f>X71*'4. Input-Unit Price'!$K$51</f>
        <v>0</v>
      </c>
      <c r="Y83" s="1044">
        <f>Y71*'4. Input-Unit Price'!$H$51</f>
        <v>0</v>
      </c>
      <c r="Z83" s="1048">
        <f t="shared" si="116"/>
        <v>0</v>
      </c>
      <c r="AA83" s="1049">
        <f>AA71*'4. Input-Unit Price'!$J$57</f>
        <v>0</v>
      </c>
      <c r="AB83" s="1044">
        <f>AB71*'4. Input-Unit Price'!$K$57</f>
        <v>0</v>
      </c>
      <c r="AC83" s="1044">
        <f>AC71*'4. Input-Unit Price'!$H$57</f>
        <v>0</v>
      </c>
      <c r="AD83" s="1048">
        <f t="shared" si="117"/>
        <v>0</v>
      </c>
      <c r="AE83" s="1044">
        <f>AE71*'4. Input-Unit Price'!$J$63</f>
        <v>0</v>
      </c>
      <c r="AF83" s="1044">
        <f>'4. Input-Unit Price'!$K$63</f>
        <v>0</v>
      </c>
      <c r="AG83" s="1044">
        <f>AG71*'4. Input-Unit Price'!$H$63</f>
        <v>0</v>
      </c>
      <c r="AH83" s="1048">
        <f t="shared" si="118"/>
        <v>0</v>
      </c>
      <c r="AI83" s="1044">
        <f>AI71*'4. Input-Unit Price'!$J$69</f>
        <v>0</v>
      </c>
      <c r="AJ83" s="1046">
        <f>AJ71*'4. Input-Unit Price'!$K$69</f>
        <v>0</v>
      </c>
      <c r="AK83" s="1044">
        <f>AK71*'4. Input-Unit Price'!$H$69</f>
        <v>0</v>
      </c>
      <c r="AL83" s="1050">
        <f t="shared" si="119"/>
        <v>0</v>
      </c>
    </row>
    <row r="84" spans="1:38" x14ac:dyDescent="0.2">
      <c r="A84" s="1258"/>
      <c r="B84" s="1005">
        <f t="shared" si="110"/>
        <v>4</v>
      </c>
      <c r="C84" s="1051">
        <f>SUM(C72*'4. Input-Unit Price'!$J$23)</f>
        <v>0</v>
      </c>
      <c r="D84" s="1052">
        <f>SUM(D72*'4. Input-Unit Price'!$K$23)</f>
        <v>0</v>
      </c>
      <c r="E84" s="1052">
        <f>SUM(E72*'4. Input-Unit Price'!$L$23)</f>
        <v>0</v>
      </c>
      <c r="F84" s="1053">
        <f t="shared" si="111"/>
        <v>0</v>
      </c>
      <c r="G84" s="1054">
        <f>SUM(G72*'4. Input-Unit Price'!$J$29)</f>
        <v>0</v>
      </c>
      <c r="H84" s="1055">
        <f>SUM(H72*'4. Input-Unit Price'!$K$29)</f>
        <v>0</v>
      </c>
      <c r="I84" s="1055">
        <f>SUM(I72*'4. Input-Unit Price'!$H$29)</f>
        <v>0</v>
      </c>
      <c r="J84" s="1137">
        <f t="shared" si="112"/>
        <v>0</v>
      </c>
      <c r="K84" s="1054">
        <f>SUM(K72*'4. Input-Unit Price'!$J$36)</f>
        <v>0</v>
      </c>
      <c r="L84" s="1057">
        <f>SUM(L72*'4. Input-Unit Price'!$K$36)</f>
        <v>0</v>
      </c>
      <c r="M84" s="1055">
        <f>SUM(M72*'4. Input-Unit Price'!$H$36)</f>
        <v>0</v>
      </c>
      <c r="N84" s="1058">
        <f t="shared" si="113"/>
        <v>0</v>
      </c>
      <c r="O84" s="1054">
        <f>O72*'4. Input-Unit Price'!$J$40</f>
        <v>0</v>
      </c>
      <c r="P84" s="1055">
        <f>SUM(P72*'4. Input-Unit Price'!$K$40)</f>
        <v>0</v>
      </c>
      <c r="Q84" s="1055">
        <f>Q72*'4. Input-Unit Price'!$H$40</f>
        <v>0</v>
      </c>
      <c r="R84" s="1058">
        <f t="shared" si="114"/>
        <v>0</v>
      </c>
      <c r="S84" s="1055">
        <f>SUM(S72*'4. Input-Unit Price'!$J$46)</f>
        <v>0</v>
      </c>
      <c r="T84" s="1057">
        <f>SUM(T72*'4. Input-Unit Price'!$K$46)</f>
        <v>0</v>
      </c>
      <c r="U84" s="1055">
        <f>SUM(U72*'4. Input-Unit Price'!$H$46)</f>
        <v>0</v>
      </c>
      <c r="V84" s="1058">
        <f t="shared" si="115"/>
        <v>0</v>
      </c>
      <c r="W84" s="1055">
        <f>SUM(W72*'4. Input-Unit Price'!$J$51)</f>
        <v>0</v>
      </c>
      <c r="X84" s="1057">
        <f>X72*'4. Input-Unit Price'!$K$51</f>
        <v>0</v>
      </c>
      <c r="Y84" s="1055">
        <f>Y72*'4. Input-Unit Price'!$H$51</f>
        <v>0</v>
      </c>
      <c r="Z84" s="1059">
        <f t="shared" si="116"/>
        <v>0</v>
      </c>
      <c r="AA84" s="1054">
        <f>AA72*'4. Input-Unit Price'!$J$57</f>
        <v>0</v>
      </c>
      <c r="AB84" s="1055">
        <f>AB72*'4. Input-Unit Price'!$K$57</f>
        <v>0</v>
      </c>
      <c r="AC84" s="1055">
        <f>AC72*'4. Input-Unit Price'!$H$57</f>
        <v>0</v>
      </c>
      <c r="AD84" s="1059">
        <f t="shared" si="117"/>
        <v>0</v>
      </c>
      <c r="AE84" s="1054">
        <f>AE72*'4. Input-Unit Price'!$J$63</f>
        <v>0</v>
      </c>
      <c r="AF84" s="1055">
        <f>'4. Input-Unit Price'!$K$63</f>
        <v>0</v>
      </c>
      <c r="AG84" s="1055">
        <f>AG72*'4. Input-Unit Price'!$H$63</f>
        <v>0</v>
      </c>
      <c r="AH84" s="1059">
        <f t="shared" si="118"/>
        <v>0</v>
      </c>
      <c r="AI84" s="1055">
        <f>AI72*'4. Input-Unit Price'!$J$69</f>
        <v>0</v>
      </c>
      <c r="AJ84" s="1057">
        <f>AJ72*'4. Input-Unit Price'!$K$69</f>
        <v>0</v>
      </c>
      <c r="AK84" s="1055">
        <f>AK72*'4. Input-Unit Price'!$H$69</f>
        <v>0</v>
      </c>
      <c r="AL84" s="1060">
        <f t="shared" si="119"/>
        <v>0</v>
      </c>
    </row>
    <row r="85" spans="1:38" x14ac:dyDescent="0.2">
      <c r="A85" s="1258"/>
      <c r="B85" s="1005"/>
      <c r="C85" s="994">
        <f t="shared" ref="C85:AL85" si="120">SUM(C80:C84)</f>
        <v>0</v>
      </c>
      <c r="D85" s="994">
        <f t="shared" si="120"/>
        <v>0</v>
      </c>
      <c r="E85" s="994">
        <f t="shared" si="120"/>
        <v>0</v>
      </c>
      <c r="F85" s="994">
        <f t="shared" si="120"/>
        <v>0</v>
      </c>
      <c r="G85" s="994">
        <f t="shared" si="120"/>
        <v>0</v>
      </c>
      <c r="H85" s="994">
        <f t="shared" si="120"/>
        <v>0</v>
      </c>
      <c r="I85" s="994">
        <f t="shared" si="120"/>
        <v>0</v>
      </c>
      <c r="J85" s="994">
        <f t="shared" si="120"/>
        <v>0</v>
      </c>
      <c r="K85" s="994">
        <f t="shared" si="120"/>
        <v>0</v>
      </c>
      <c r="L85" s="994">
        <f t="shared" si="120"/>
        <v>0</v>
      </c>
      <c r="M85" s="994">
        <f t="shared" si="120"/>
        <v>0</v>
      </c>
      <c r="N85" s="994">
        <f t="shared" si="120"/>
        <v>0</v>
      </c>
      <c r="O85" s="994">
        <f t="shared" si="120"/>
        <v>0</v>
      </c>
      <c r="P85" s="994">
        <f t="shared" si="120"/>
        <v>0</v>
      </c>
      <c r="Q85" s="994">
        <f t="shared" si="120"/>
        <v>0</v>
      </c>
      <c r="R85" s="994">
        <f t="shared" si="120"/>
        <v>0</v>
      </c>
      <c r="S85" s="994">
        <f t="shared" si="120"/>
        <v>0</v>
      </c>
      <c r="T85" s="994">
        <f t="shared" si="120"/>
        <v>0</v>
      </c>
      <c r="U85" s="994">
        <f t="shared" si="120"/>
        <v>0</v>
      </c>
      <c r="V85" s="994">
        <f t="shared" si="120"/>
        <v>0</v>
      </c>
      <c r="W85" s="994">
        <f t="shared" si="120"/>
        <v>0</v>
      </c>
      <c r="X85" s="994">
        <f t="shared" si="120"/>
        <v>0</v>
      </c>
      <c r="Y85" s="994">
        <f t="shared" si="120"/>
        <v>0</v>
      </c>
      <c r="Z85" s="994">
        <f t="shared" si="120"/>
        <v>0</v>
      </c>
      <c r="AA85" s="994">
        <f t="shared" si="120"/>
        <v>0</v>
      </c>
      <c r="AB85" s="994">
        <f t="shared" si="120"/>
        <v>0</v>
      </c>
      <c r="AC85" s="994">
        <f t="shared" si="120"/>
        <v>0</v>
      </c>
      <c r="AD85" s="994">
        <f t="shared" si="120"/>
        <v>0</v>
      </c>
      <c r="AE85" s="994">
        <f t="shared" si="120"/>
        <v>0</v>
      </c>
      <c r="AF85" s="994">
        <f t="shared" si="120"/>
        <v>0</v>
      </c>
      <c r="AG85" s="994">
        <f t="shared" si="120"/>
        <v>0</v>
      </c>
      <c r="AH85" s="994">
        <f t="shared" si="120"/>
        <v>0</v>
      </c>
      <c r="AI85" s="994">
        <f t="shared" si="120"/>
        <v>0</v>
      </c>
      <c r="AJ85" s="994">
        <f t="shared" si="120"/>
        <v>0</v>
      </c>
      <c r="AK85" s="994">
        <f t="shared" si="120"/>
        <v>0</v>
      </c>
      <c r="AL85" s="994">
        <f t="shared" si="120"/>
        <v>0</v>
      </c>
    </row>
    <row r="86" spans="1:38" x14ac:dyDescent="0.2">
      <c r="A86" s="1258"/>
      <c r="B86" s="720"/>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991"/>
      <c r="AC86" s="991"/>
      <c r="AD86" s="664"/>
      <c r="AE86" s="664"/>
      <c r="AF86" s="664"/>
      <c r="AG86" s="664"/>
      <c r="AH86" s="664"/>
      <c r="AI86" s="664"/>
      <c r="AJ86" s="664"/>
      <c r="AK86" s="664"/>
      <c r="AL86" s="664"/>
    </row>
    <row r="87" spans="1:38" ht="15.75" x14ac:dyDescent="0.25">
      <c r="A87" s="1258"/>
      <c r="B87" s="1000" t="s">
        <v>40</v>
      </c>
      <c r="C87" s="1004"/>
      <c r="D87" s="1004"/>
      <c r="E87" s="1004"/>
      <c r="F87" s="1004"/>
      <c r="G87" s="1061"/>
      <c r="H87" s="1061"/>
      <c r="I87" s="1062" t="s">
        <v>41</v>
      </c>
      <c r="J87" s="1004"/>
      <c r="K87" s="1004"/>
      <c r="L87" s="1004"/>
      <c r="M87" s="1004"/>
      <c r="N87" s="1004"/>
      <c r="O87" s="1004"/>
      <c r="P87" s="1004"/>
      <c r="Q87" s="1063"/>
      <c r="R87" s="1063"/>
      <c r="AB87" s="158"/>
      <c r="AC87" s="158"/>
    </row>
    <row r="88" spans="1:38" ht="25.5" x14ac:dyDescent="0.2">
      <c r="A88" s="1258"/>
      <c r="B88" s="720"/>
      <c r="C88" s="928" t="s">
        <v>27</v>
      </c>
      <c r="D88" s="929" t="s">
        <v>59</v>
      </c>
      <c r="E88" s="902" t="s">
        <v>171</v>
      </c>
      <c r="F88" s="930" t="s">
        <v>24</v>
      </c>
      <c r="G88" s="664"/>
      <c r="H88" s="664"/>
      <c r="I88" s="929" t="str">
        <f t="shared" ref="I88:Q88" si="121">D8</f>
        <v>Pills</v>
      </c>
      <c r="J88" s="929" t="str">
        <f t="shared" si="121"/>
        <v>Injectables</v>
      </c>
      <c r="K88" s="929" t="str">
        <f t="shared" si="121"/>
        <v>Condoms (male)</v>
      </c>
      <c r="L88" s="929" t="str">
        <f t="shared" si="121"/>
        <v>Condoms (female)</v>
      </c>
      <c r="M88" s="929" t="str">
        <f t="shared" si="121"/>
        <v>Implants</v>
      </c>
      <c r="N88" s="929" t="str">
        <f t="shared" si="121"/>
        <v>IUD</v>
      </c>
      <c r="O88" s="929" t="str">
        <f t="shared" si="121"/>
        <v>Emergency Contraceptives</v>
      </c>
      <c r="P88" s="929">
        <f t="shared" si="121"/>
        <v>0</v>
      </c>
      <c r="Q88" s="929">
        <f t="shared" si="121"/>
        <v>0</v>
      </c>
      <c r="R88" s="928" t="s">
        <v>24</v>
      </c>
      <c r="AF88" s="158"/>
      <c r="AG88" s="158"/>
    </row>
    <row r="89" spans="1:38" x14ac:dyDescent="0.2">
      <c r="A89" s="1258"/>
      <c r="B89" s="720">
        <f>C10</f>
        <v>0</v>
      </c>
      <c r="C89" s="970">
        <f>SUM(C80,G80,K80,O80,S80, W80, AA80,AE80,AI80)</f>
        <v>0</v>
      </c>
      <c r="D89" s="970">
        <f>SUM(D80,H80,L80,P80,T80,X80, AB80,AF80,AJ80)</f>
        <v>0</v>
      </c>
      <c r="E89" s="970">
        <f>SUM(E80,I80,M80,Q80,U80,Y80,AC80,AG80,AK80)</f>
        <v>0</v>
      </c>
      <c r="F89" s="992">
        <f>SUM(C89:E89)</f>
        <v>0</v>
      </c>
      <c r="G89" s="993"/>
      <c r="H89" s="664">
        <f>C10</f>
        <v>0</v>
      </c>
      <c r="I89" s="970">
        <f>F80</f>
        <v>0</v>
      </c>
      <c r="J89" s="970">
        <f>J80</f>
        <v>0</v>
      </c>
      <c r="K89" s="970">
        <f>N80</f>
        <v>0</v>
      </c>
      <c r="L89" s="970">
        <f>R80</f>
        <v>0</v>
      </c>
      <c r="M89" s="970">
        <f>V80</f>
        <v>0</v>
      </c>
      <c r="N89" s="970">
        <f>Z80</f>
        <v>0</v>
      </c>
      <c r="O89" s="970">
        <f>AD80</f>
        <v>0</v>
      </c>
      <c r="P89" s="970">
        <f>AL80</f>
        <v>0</v>
      </c>
      <c r="Q89" s="970">
        <f>AL80</f>
        <v>0</v>
      </c>
      <c r="R89" s="992">
        <f>SUM(I89:Q89)</f>
        <v>0</v>
      </c>
      <c r="AF89" s="158"/>
      <c r="AG89" s="158"/>
    </row>
    <row r="90" spans="1:38" x14ac:dyDescent="0.2">
      <c r="A90" s="1258"/>
      <c r="B90" s="720">
        <f>C11</f>
        <v>1</v>
      </c>
      <c r="C90" s="970">
        <f>SUM(C81,G81,K81,O81,S81, W81, AA81,AE81,AI81)</f>
        <v>0</v>
      </c>
      <c r="D90" s="970">
        <f>SUM(D81,H81,L81,P81,T81,X81, AB81,AF81,AJ81)</f>
        <v>0</v>
      </c>
      <c r="E90" s="970">
        <f>SUM(E81,I81,M81,Q81,U81,Y81,AC81,AG81,AK81)</f>
        <v>0</v>
      </c>
      <c r="F90" s="992">
        <f>SUM(C90:E90)</f>
        <v>0</v>
      </c>
      <c r="G90" s="993"/>
      <c r="H90" s="664">
        <f>C11</f>
        <v>1</v>
      </c>
      <c r="I90" s="970">
        <f>F81</f>
        <v>0</v>
      </c>
      <c r="J90" s="970">
        <f>J81</f>
        <v>0</v>
      </c>
      <c r="K90" s="970">
        <f>N81</f>
        <v>0</v>
      </c>
      <c r="L90" s="970">
        <f>R81</f>
        <v>0</v>
      </c>
      <c r="M90" s="970">
        <f>V81</f>
        <v>0</v>
      </c>
      <c r="N90" s="970">
        <f>Z81</f>
        <v>0</v>
      </c>
      <c r="O90" s="970">
        <f>AD81</f>
        <v>0</v>
      </c>
      <c r="P90" s="970">
        <f>AL81</f>
        <v>0</v>
      </c>
      <c r="Q90" s="970">
        <f>AL81</f>
        <v>0</v>
      </c>
      <c r="R90" s="992">
        <f>SUM(I90:Q90)</f>
        <v>0</v>
      </c>
    </row>
    <row r="91" spans="1:38" x14ac:dyDescent="0.2">
      <c r="A91" s="1258"/>
      <c r="B91" s="720">
        <f>C12</f>
        <v>2</v>
      </c>
      <c r="C91" s="970">
        <f>SUM(C82,G82,K82,O82,S82, W82, AA82,AE82,AI82)</f>
        <v>0</v>
      </c>
      <c r="D91" s="970">
        <f>SUM(D82,H82,L82,P82,T82,X82, AB82,AF82,AJ82)</f>
        <v>0</v>
      </c>
      <c r="E91" s="970">
        <f>SUM(E82,I82,M82,Q82,U82,Y82,AC82,AG82,AK82)</f>
        <v>0</v>
      </c>
      <c r="F91" s="992">
        <f>SUM(C91:E91)</f>
        <v>0</v>
      </c>
      <c r="G91" s="993"/>
      <c r="H91" s="664">
        <f>C12</f>
        <v>2</v>
      </c>
      <c r="I91" s="970">
        <f>F82</f>
        <v>0</v>
      </c>
      <c r="J91" s="970">
        <f>J82</f>
        <v>0</v>
      </c>
      <c r="K91" s="970">
        <f>N82</f>
        <v>0</v>
      </c>
      <c r="L91" s="970">
        <f>R82</f>
        <v>0</v>
      </c>
      <c r="M91" s="970">
        <f>V82</f>
        <v>0</v>
      </c>
      <c r="N91" s="970">
        <f>Z82</f>
        <v>0</v>
      </c>
      <c r="O91" s="970">
        <f>AD82</f>
        <v>0</v>
      </c>
      <c r="P91" s="970">
        <f>AL82</f>
        <v>0</v>
      </c>
      <c r="Q91" s="970">
        <f>AL82</f>
        <v>0</v>
      </c>
      <c r="R91" s="992">
        <f>SUM(I91:Q91)</f>
        <v>0</v>
      </c>
      <c r="AF91" s="158"/>
      <c r="AG91" s="158"/>
    </row>
    <row r="92" spans="1:38" x14ac:dyDescent="0.2">
      <c r="A92" s="1258"/>
      <c r="B92" s="720">
        <f>C13</f>
        <v>3</v>
      </c>
      <c r="C92" s="970">
        <f>SUM(C83,G83,K83,O83,S83, W83, AA83,AE83,AI83)</f>
        <v>0</v>
      </c>
      <c r="D92" s="970">
        <f>SUM(D83,H83,L83,P83,T83,X83, AB83,AF83,AJ83)</f>
        <v>0</v>
      </c>
      <c r="E92" s="970">
        <f>SUM(E83,I83,M83,Q83,U83,Y83,AC83,AG83,AK83)</f>
        <v>0</v>
      </c>
      <c r="F92" s="992">
        <f>SUM(C92:E92)</f>
        <v>0</v>
      </c>
      <c r="G92" s="993"/>
      <c r="H92" s="664">
        <f>C13</f>
        <v>3</v>
      </c>
      <c r="I92" s="970">
        <f>F83</f>
        <v>0</v>
      </c>
      <c r="J92" s="970">
        <f>J83</f>
        <v>0</v>
      </c>
      <c r="K92" s="970">
        <f>N83</f>
        <v>0</v>
      </c>
      <c r="L92" s="970">
        <f>R83</f>
        <v>0</v>
      </c>
      <c r="M92" s="970">
        <f>V83</f>
        <v>0</v>
      </c>
      <c r="N92" s="970">
        <f>Z83</f>
        <v>0</v>
      </c>
      <c r="O92" s="970">
        <f>AD83</f>
        <v>0</v>
      </c>
      <c r="P92" s="970">
        <f>AL83</f>
        <v>0</v>
      </c>
      <c r="Q92" s="970">
        <f>AL83</f>
        <v>0</v>
      </c>
      <c r="R92" s="992">
        <f>SUM(I92:Q92)</f>
        <v>0</v>
      </c>
      <c r="AF92" s="158"/>
      <c r="AG92" s="158"/>
    </row>
    <row r="93" spans="1:38" x14ac:dyDescent="0.2">
      <c r="A93" s="1258"/>
      <c r="B93" s="720">
        <f>C14</f>
        <v>4</v>
      </c>
      <c r="C93" s="982">
        <f>SUM(C84,G84,K84,O84,S84, W84, AA84,AE84,AI84)</f>
        <v>0</v>
      </c>
      <c r="D93" s="982">
        <f>SUM(D84,H84,L84,P84,T84,X84, AB84,AF84,AJ84)</f>
        <v>0</v>
      </c>
      <c r="E93" s="982">
        <f>SUM(E84,I84,M84,Q84,U84,Y84,AC84,AG84,AK84)</f>
        <v>0</v>
      </c>
      <c r="F93" s="997">
        <f>SUM(C93:E93)</f>
        <v>0</v>
      </c>
      <c r="G93" s="993"/>
      <c r="H93" s="664">
        <f>C14</f>
        <v>4</v>
      </c>
      <c r="I93" s="982">
        <f>F84</f>
        <v>0</v>
      </c>
      <c r="J93" s="982">
        <f>J84</f>
        <v>0</v>
      </c>
      <c r="K93" s="982">
        <f>N84</f>
        <v>0</v>
      </c>
      <c r="L93" s="982">
        <f>R84</f>
        <v>0</v>
      </c>
      <c r="M93" s="982">
        <f>V84</f>
        <v>0</v>
      </c>
      <c r="N93" s="982">
        <f>Z84</f>
        <v>0</v>
      </c>
      <c r="O93" s="982">
        <f>AD84</f>
        <v>0</v>
      </c>
      <c r="P93" s="982">
        <f>AL84</f>
        <v>0</v>
      </c>
      <c r="Q93" s="982">
        <f>AL84</f>
        <v>0</v>
      </c>
      <c r="R93" s="997">
        <f>SUM(I93:Q93)</f>
        <v>0</v>
      </c>
      <c r="AF93" s="158"/>
      <c r="AG93" s="158"/>
    </row>
    <row r="94" spans="1:38" x14ac:dyDescent="0.2">
      <c r="A94" s="1258"/>
      <c r="B94" s="720"/>
      <c r="C94" s="995">
        <f>SUM(C89:C93)</f>
        <v>0</v>
      </c>
      <c r="D94" s="992">
        <f>SUM(D89:D93)</f>
        <v>0</v>
      </c>
      <c r="E94" s="992">
        <f>SUM(E89:E93)</f>
        <v>0</v>
      </c>
      <c r="F94" s="992">
        <f>SUM(F89:F93)</f>
        <v>0</v>
      </c>
      <c r="G94" s="970">
        <f>SUM(F89:F93)</f>
        <v>0</v>
      </c>
      <c r="H94" s="664"/>
      <c r="I94" s="992">
        <f t="shared" ref="I94:R94" si="122">SUM(I89:I93)</f>
        <v>0</v>
      </c>
      <c r="J94" s="992">
        <f t="shared" si="122"/>
        <v>0</v>
      </c>
      <c r="K94" s="992">
        <f t="shared" si="122"/>
        <v>0</v>
      </c>
      <c r="L94" s="992">
        <f t="shared" si="122"/>
        <v>0</v>
      </c>
      <c r="M94" s="992">
        <f t="shared" si="122"/>
        <v>0</v>
      </c>
      <c r="N94" s="992">
        <f t="shared" si="122"/>
        <v>0</v>
      </c>
      <c r="O94" s="992">
        <f t="shared" si="122"/>
        <v>0</v>
      </c>
      <c r="P94" s="992">
        <f t="shared" si="122"/>
        <v>0</v>
      </c>
      <c r="Q94" s="992">
        <f t="shared" si="122"/>
        <v>0</v>
      </c>
      <c r="R94" s="992">
        <f t="shared" si="122"/>
        <v>0</v>
      </c>
      <c r="AF94" s="158"/>
      <c r="AG94" s="158"/>
    </row>
    <row r="95" spans="1:38" x14ac:dyDescent="0.2">
      <c r="A95" s="1258"/>
      <c r="B95" s="720"/>
      <c r="C95" s="720"/>
      <c r="D95" s="720"/>
      <c r="E95" s="720"/>
      <c r="F95" s="720"/>
      <c r="G95" s="720"/>
      <c r="H95" s="720"/>
      <c r="I95" s="896" t="e">
        <f t="shared" ref="I95:Q95" si="123">I94/$R$94</f>
        <v>#DIV/0!</v>
      </c>
      <c r="J95" s="1064" t="e">
        <f t="shared" si="123"/>
        <v>#DIV/0!</v>
      </c>
      <c r="K95" s="1064" t="e">
        <f t="shared" si="123"/>
        <v>#DIV/0!</v>
      </c>
      <c r="L95" s="1064" t="e">
        <f t="shared" si="123"/>
        <v>#DIV/0!</v>
      </c>
      <c r="M95" s="896" t="e">
        <f t="shared" si="123"/>
        <v>#DIV/0!</v>
      </c>
      <c r="N95" s="1064" t="e">
        <f t="shared" si="123"/>
        <v>#DIV/0!</v>
      </c>
      <c r="O95" s="1064" t="e">
        <f t="shared" si="123"/>
        <v>#DIV/0!</v>
      </c>
      <c r="P95" s="1064" t="e">
        <f t="shared" si="123"/>
        <v>#DIV/0!</v>
      </c>
      <c r="Q95" s="896" t="e">
        <f t="shared" si="123"/>
        <v>#DIV/0!</v>
      </c>
      <c r="R95" s="897">
        <f>SUM(I94:Q94)</f>
        <v>0</v>
      </c>
      <c r="S95" s="26">
        <f>R95-R94</f>
        <v>0</v>
      </c>
      <c r="T95" s="19"/>
      <c r="U95" s="19"/>
      <c r="V95" s="19"/>
      <c r="W95" s="19"/>
      <c r="X95" s="19"/>
    </row>
    <row r="96" spans="1:38" s="19" customFormat="1" x14ac:dyDescent="0.2">
      <c r="A96" s="1259"/>
      <c r="B96" s="1065"/>
      <c r="C96" s="1066"/>
      <c r="D96" s="1066"/>
      <c r="E96" s="1066"/>
      <c r="F96" s="1066"/>
      <c r="G96" s="1066"/>
      <c r="H96" s="720"/>
      <c r="I96" s="1065"/>
      <c r="J96" s="720"/>
      <c r="K96" s="720"/>
      <c r="L96" s="720"/>
      <c r="M96" s="720"/>
      <c r="N96" s="720"/>
      <c r="O96" s="720"/>
      <c r="P96" s="720"/>
      <c r="Q96" s="720"/>
      <c r="R96" s="982">
        <f>R95-G94</f>
        <v>0</v>
      </c>
      <c r="AC96" s="205"/>
      <c r="AD96" s="205"/>
    </row>
    <row r="97" spans="1:31" s="19" customFormat="1" x14ac:dyDescent="0.2">
      <c r="B97" s="720"/>
      <c r="C97" s="720"/>
      <c r="D97" s="720"/>
      <c r="E97" s="720"/>
      <c r="F97" s="720"/>
      <c r="G97" s="720"/>
      <c r="H97" s="720"/>
      <c r="I97" s="720"/>
      <c r="J97" s="720"/>
      <c r="K97" s="720"/>
      <c r="L97" s="720"/>
    </row>
    <row r="98" spans="1:31" ht="15.75" x14ac:dyDescent="0.25">
      <c r="A98" s="210" t="s">
        <v>150</v>
      </c>
      <c r="B98" s="875"/>
      <c r="C98" s="875"/>
      <c r="D98" s="875"/>
      <c r="E98" s="875"/>
      <c r="F98" s="875"/>
      <c r="G98" s="875"/>
      <c r="H98" s="875"/>
      <c r="I98" s="875"/>
      <c r="J98" s="875"/>
      <c r="K98" s="875"/>
      <c r="L98" s="875"/>
      <c r="M98" s="210"/>
      <c r="N98" s="210"/>
      <c r="O98" s="210"/>
      <c r="P98" s="210"/>
      <c r="Q98" s="210"/>
      <c r="R98" s="210"/>
      <c r="S98" s="210"/>
      <c r="T98" s="210"/>
      <c r="U98" s="210"/>
      <c r="V98" s="210"/>
      <c r="W98" s="210"/>
      <c r="X98" s="210"/>
      <c r="Y98" s="210"/>
      <c r="Z98" s="210"/>
      <c r="AA98" s="210"/>
      <c r="AB98" s="210"/>
      <c r="AC98" s="210"/>
      <c r="AD98" s="210"/>
      <c r="AE98" s="210"/>
    </row>
    <row r="99" spans="1:31" x14ac:dyDescent="0.2">
      <c r="A99" s="1256" t="s">
        <v>152</v>
      </c>
      <c r="B99" s="719" t="s">
        <v>173</v>
      </c>
      <c r="C99" s="664"/>
      <c r="D99" s="664"/>
      <c r="E99" s="664"/>
      <c r="F99" s="664"/>
      <c r="G99" s="664"/>
      <c r="H99" s="664"/>
      <c r="I99" s="664"/>
      <c r="J99" s="664"/>
      <c r="K99" s="664"/>
      <c r="L99" s="664"/>
    </row>
    <row r="100" spans="1:31" x14ac:dyDescent="0.2">
      <c r="A100" s="1256"/>
      <c r="B100" s="1068"/>
      <c r="C100" s="1255" t="s">
        <v>27</v>
      </c>
      <c r="D100" s="1255"/>
      <c r="E100" s="1255" t="s">
        <v>59</v>
      </c>
      <c r="F100" s="1255"/>
      <c r="G100" s="1255" t="s">
        <v>171</v>
      </c>
      <c r="H100" s="1255"/>
      <c r="I100" s="1238" t="s">
        <v>24</v>
      </c>
      <c r="J100" s="1239"/>
      <c r="K100" s="664"/>
      <c r="L100" s="664"/>
    </row>
    <row r="101" spans="1:31" x14ac:dyDescent="0.2">
      <c r="A101" s="1256"/>
      <c r="B101" s="714"/>
      <c r="C101" s="1069" t="s">
        <v>64</v>
      </c>
      <c r="D101" s="1070" t="s">
        <v>65</v>
      </c>
      <c r="E101" s="1069" t="s">
        <v>64</v>
      </c>
      <c r="F101" s="1070" t="s">
        <v>65</v>
      </c>
      <c r="G101" s="1069" t="s">
        <v>64</v>
      </c>
      <c r="H101" s="1070" t="s">
        <v>65</v>
      </c>
      <c r="I101" s="1069" t="s">
        <v>64</v>
      </c>
      <c r="J101" s="1070" t="s">
        <v>65</v>
      </c>
      <c r="K101" s="664"/>
      <c r="L101" s="664"/>
    </row>
    <row r="102" spans="1:31" x14ac:dyDescent="0.2">
      <c r="A102" s="1256"/>
      <c r="B102" s="714">
        <f>C10</f>
        <v>0</v>
      </c>
      <c r="C102" s="1071">
        <f>C89</f>
        <v>0</v>
      </c>
      <c r="D102" s="1072">
        <f>C56</f>
        <v>0</v>
      </c>
      <c r="E102" s="1071">
        <f>D89</f>
        <v>0</v>
      </c>
      <c r="F102" s="1072">
        <f>D56</f>
        <v>0</v>
      </c>
      <c r="G102" s="1071">
        <f>E89</f>
        <v>0</v>
      </c>
      <c r="H102" s="1072">
        <f>E56</f>
        <v>0</v>
      </c>
      <c r="I102" s="1071">
        <f t="shared" ref="I102:J106" si="124">SUM(C102,E102,G102)</f>
        <v>0</v>
      </c>
      <c r="J102" s="1072">
        <f t="shared" si="124"/>
        <v>0</v>
      </c>
      <c r="K102" s="664"/>
      <c r="L102" s="664"/>
    </row>
    <row r="103" spans="1:31" x14ac:dyDescent="0.2">
      <c r="A103" s="1256"/>
      <c r="B103" s="714">
        <f>C11</f>
        <v>1</v>
      </c>
      <c r="C103" s="1071">
        <f>C90</f>
        <v>0</v>
      </c>
      <c r="D103" s="1072">
        <f>C57</f>
        <v>0</v>
      </c>
      <c r="E103" s="1071">
        <f>D90</f>
        <v>0</v>
      </c>
      <c r="F103" s="1072">
        <f>D57</f>
        <v>0</v>
      </c>
      <c r="G103" s="1071">
        <f>E90</f>
        <v>0</v>
      </c>
      <c r="H103" s="1072">
        <f>E57</f>
        <v>0</v>
      </c>
      <c r="I103" s="1071">
        <f t="shared" si="124"/>
        <v>0</v>
      </c>
      <c r="J103" s="1072">
        <f t="shared" si="124"/>
        <v>0</v>
      </c>
      <c r="K103" s="664"/>
      <c r="L103" s="664"/>
    </row>
    <row r="104" spans="1:31" x14ac:dyDescent="0.2">
      <c r="A104" s="1256"/>
      <c r="B104" s="714">
        <f>C12</f>
        <v>2</v>
      </c>
      <c r="C104" s="1071">
        <f>C91</f>
        <v>0</v>
      </c>
      <c r="D104" s="1072">
        <f>C58</f>
        <v>0</v>
      </c>
      <c r="E104" s="1071">
        <f>D91</f>
        <v>0</v>
      </c>
      <c r="F104" s="1072">
        <f>D58</f>
        <v>0</v>
      </c>
      <c r="G104" s="1071">
        <f>E91</f>
        <v>0</v>
      </c>
      <c r="H104" s="1072">
        <f>E58</f>
        <v>0</v>
      </c>
      <c r="I104" s="1071">
        <f t="shared" si="124"/>
        <v>0</v>
      </c>
      <c r="J104" s="1072">
        <f t="shared" si="124"/>
        <v>0</v>
      </c>
      <c r="K104" s="664"/>
      <c r="L104" s="664"/>
    </row>
    <row r="105" spans="1:31" x14ac:dyDescent="0.2">
      <c r="A105" s="1256"/>
      <c r="B105" s="714">
        <f>C13</f>
        <v>3</v>
      </c>
      <c r="C105" s="1071">
        <f>C92</f>
        <v>0</v>
      </c>
      <c r="D105" s="1072">
        <f>C59</f>
        <v>0</v>
      </c>
      <c r="E105" s="1071">
        <f>D92</f>
        <v>0</v>
      </c>
      <c r="F105" s="1072">
        <f>D59</f>
        <v>0</v>
      </c>
      <c r="G105" s="1071">
        <f>E92</f>
        <v>0</v>
      </c>
      <c r="H105" s="1072">
        <f>E59</f>
        <v>0</v>
      </c>
      <c r="I105" s="1071">
        <f t="shared" si="124"/>
        <v>0</v>
      </c>
      <c r="J105" s="1072">
        <f t="shared" si="124"/>
        <v>0</v>
      </c>
      <c r="K105" s="664"/>
      <c r="L105" s="664"/>
    </row>
    <row r="106" spans="1:31" x14ac:dyDescent="0.2">
      <c r="A106" s="1256"/>
      <c r="B106" s="714">
        <f>C14</f>
        <v>4</v>
      </c>
      <c r="C106" s="1071">
        <f>C93</f>
        <v>0</v>
      </c>
      <c r="D106" s="1072">
        <f>C60</f>
        <v>0</v>
      </c>
      <c r="E106" s="1071">
        <f>D93</f>
        <v>0</v>
      </c>
      <c r="F106" s="1072">
        <f>D60</f>
        <v>0</v>
      </c>
      <c r="G106" s="1071">
        <f>E93</f>
        <v>0</v>
      </c>
      <c r="H106" s="1072">
        <f>E60</f>
        <v>0</v>
      </c>
      <c r="I106" s="1071">
        <f t="shared" si="124"/>
        <v>0</v>
      </c>
      <c r="J106" s="1072">
        <f t="shared" si="124"/>
        <v>0</v>
      </c>
      <c r="K106" s="664"/>
      <c r="L106" s="664"/>
    </row>
    <row r="107" spans="1:31" x14ac:dyDescent="0.2">
      <c r="A107" s="1256"/>
      <c r="B107" s="1073" t="s">
        <v>24</v>
      </c>
      <c r="C107" s="1074">
        <f t="shared" ref="C107:J107" si="125">SUM(C102:C106)</f>
        <v>0</v>
      </c>
      <c r="D107" s="1075">
        <f t="shared" si="125"/>
        <v>0</v>
      </c>
      <c r="E107" s="1074">
        <f t="shared" si="125"/>
        <v>0</v>
      </c>
      <c r="F107" s="1075">
        <f t="shared" si="125"/>
        <v>0</v>
      </c>
      <c r="G107" s="1074">
        <f t="shared" si="125"/>
        <v>0</v>
      </c>
      <c r="H107" s="1075">
        <f t="shared" si="125"/>
        <v>0</v>
      </c>
      <c r="I107" s="1074">
        <f t="shared" si="125"/>
        <v>0</v>
      </c>
      <c r="J107" s="1075">
        <f t="shared" si="125"/>
        <v>0</v>
      </c>
      <c r="K107" s="664"/>
      <c r="L107" s="664"/>
    </row>
    <row r="108" spans="1:31" ht="24.75" customHeight="1" x14ac:dyDescent="0.2">
      <c r="A108" s="1256"/>
      <c r="B108" s="1076" t="s">
        <v>55</v>
      </c>
      <c r="C108" s="1077" t="e">
        <f>C107/$I$107</f>
        <v>#DIV/0!</v>
      </c>
      <c r="D108" s="1077" t="e">
        <f>D107/$J$107</f>
        <v>#DIV/0!</v>
      </c>
      <c r="E108" s="1077" t="e">
        <f>E107/$I$107</f>
        <v>#DIV/0!</v>
      </c>
      <c r="F108" s="1077" t="e">
        <f>F107/$J$107</f>
        <v>#DIV/0!</v>
      </c>
      <c r="G108" s="1077" t="e">
        <f>G107/$I$107</f>
        <v>#DIV/0!</v>
      </c>
      <c r="H108" s="1077" t="e">
        <f>H107/$J$107</f>
        <v>#DIV/0!</v>
      </c>
      <c r="I108" s="1077" t="e">
        <f>SUM(C108,E108,G108)</f>
        <v>#DIV/0!</v>
      </c>
      <c r="J108" s="1077" t="e">
        <f>SUM(D108,F108,H108)</f>
        <v>#DIV/0!</v>
      </c>
      <c r="K108" s="664"/>
      <c r="L108" s="664"/>
    </row>
    <row r="109" spans="1:31" x14ac:dyDescent="0.2">
      <c r="A109" s="1256"/>
      <c r="B109" s="664"/>
      <c r="C109" s="664"/>
      <c r="D109" s="664"/>
      <c r="E109" s="664"/>
      <c r="F109" s="664"/>
      <c r="G109" s="664"/>
      <c r="H109" s="664"/>
      <c r="I109" s="664"/>
      <c r="J109" s="664"/>
      <c r="K109" s="664"/>
      <c r="L109" s="664"/>
    </row>
    <row r="110" spans="1:31" x14ac:dyDescent="0.2">
      <c r="A110" s="1256"/>
      <c r="B110" s="719" t="s">
        <v>82</v>
      </c>
      <c r="C110" s="664"/>
      <c r="D110" s="664"/>
      <c r="E110" s="664"/>
      <c r="F110" s="664"/>
      <c r="G110" s="664"/>
      <c r="H110" s="664"/>
      <c r="I110" s="664"/>
      <c r="J110" s="664"/>
      <c r="K110" s="664"/>
      <c r="L110" s="664"/>
    </row>
    <row r="111" spans="1:31" x14ac:dyDescent="0.2">
      <c r="A111" s="1256"/>
      <c r="B111" s="850"/>
      <c r="C111" s="1238" t="s">
        <v>27</v>
      </c>
      <c r="D111" s="1239"/>
      <c r="E111" s="1240" t="s">
        <v>59</v>
      </c>
      <c r="F111" s="1241"/>
      <c r="G111" s="1238" t="s">
        <v>171</v>
      </c>
      <c r="H111" s="1239"/>
      <c r="I111" s="1238" t="s">
        <v>24</v>
      </c>
      <c r="J111" s="1239"/>
      <c r="K111" s="664"/>
      <c r="L111" s="664"/>
    </row>
    <row r="112" spans="1:31" x14ac:dyDescent="0.2">
      <c r="A112" s="1256"/>
      <c r="B112" s="1078"/>
      <c r="C112" s="1069" t="s">
        <v>64</v>
      </c>
      <c r="D112" s="1070" t="s">
        <v>65</v>
      </c>
      <c r="E112" s="1069" t="s">
        <v>64</v>
      </c>
      <c r="F112" s="1070" t="s">
        <v>65</v>
      </c>
      <c r="G112" s="1069" t="s">
        <v>64</v>
      </c>
      <c r="H112" s="1070" t="s">
        <v>65</v>
      </c>
      <c r="I112" s="1069" t="s">
        <v>64</v>
      </c>
      <c r="J112" s="1070" t="s">
        <v>65</v>
      </c>
      <c r="K112" s="664"/>
      <c r="L112" s="664"/>
    </row>
    <row r="113" spans="1:12" x14ac:dyDescent="0.2">
      <c r="A113" s="1256"/>
      <c r="B113" s="1079" t="str">
        <f>$D$8</f>
        <v>Pills</v>
      </c>
      <c r="C113" s="1080">
        <f>C85</f>
        <v>0</v>
      </c>
      <c r="D113" s="1081">
        <f>C52</f>
        <v>0</v>
      </c>
      <c r="E113" s="1080">
        <f>D85</f>
        <v>0</v>
      </c>
      <c r="F113" s="1081">
        <f>D52</f>
        <v>0</v>
      </c>
      <c r="G113" s="1080">
        <f>E85</f>
        <v>0</v>
      </c>
      <c r="H113" s="1081">
        <f>E52</f>
        <v>0</v>
      </c>
      <c r="I113" s="1082">
        <f t="shared" ref="I113:I121" si="126">SUM(C113,E113,G113)</f>
        <v>0</v>
      </c>
      <c r="J113" s="1083">
        <f t="shared" ref="J113:J121" si="127">SUM(D113,F113,H113)</f>
        <v>0</v>
      </c>
      <c r="K113" s="664"/>
      <c r="L113" s="664"/>
    </row>
    <row r="114" spans="1:12" ht="19.5" customHeight="1" x14ac:dyDescent="0.2">
      <c r="A114" s="1256"/>
      <c r="B114" s="1084" t="str">
        <f>$E$8</f>
        <v>Injectables</v>
      </c>
      <c r="C114" s="1082">
        <f>G85</f>
        <v>0</v>
      </c>
      <c r="D114" s="1083">
        <f>G52</f>
        <v>0</v>
      </c>
      <c r="E114" s="1082">
        <f>H85</f>
        <v>0</v>
      </c>
      <c r="F114" s="1083">
        <f>H52</f>
        <v>0</v>
      </c>
      <c r="G114" s="1082">
        <f>I85</f>
        <v>0</v>
      </c>
      <c r="H114" s="1083">
        <f>I52</f>
        <v>0</v>
      </c>
      <c r="I114" s="1082">
        <f t="shared" si="126"/>
        <v>0</v>
      </c>
      <c r="J114" s="1083">
        <f t="shared" si="127"/>
        <v>0</v>
      </c>
      <c r="K114" s="664"/>
      <c r="L114" s="664"/>
    </row>
    <row r="115" spans="1:12" ht="25.5" x14ac:dyDescent="0.2">
      <c r="A115" s="1256"/>
      <c r="B115" s="1079" t="str">
        <f>$F$8</f>
        <v>Condoms (male)</v>
      </c>
      <c r="C115" s="1082">
        <f>K85</f>
        <v>0</v>
      </c>
      <c r="D115" s="1083">
        <f>K52</f>
        <v>0</v>
      </c>
      <c r="E115" s="1082">
        <f>L85</f>
        <v>0</v>
      </c>
      <c r="F115" s="1083">
        <f>L52</f>
        <v>0</v>
      </c>
      <c r="G115" s="1082">
        <f>M85</f>
        <v>0</v>
      </c>
      <c r="H115" s="1083">
        <f>M52</f>
        <v>0</v>
      </c>
      <c r="I115" s="1082">
        <f t="shared" si="126"/>
        <v>0</v>
      </c>
      <c r="J115" s="1083">
        <f t="shared" si="127"/>
        <v>0</v>
      </c>
      <c r="K115" s="664"/>
      <c r="L115" s="664"/>
    </row>
    <row r="116" spans="1:12" ht="25.5" x14ac:dyDescent="0.2">
      <c r="A116" s="1256"/>
      <c r="B116" s="1079" t="str">
        <f>$G$8</f>
        <v>Condoms (female)</v>
      </c>
      <c r="C116" s="1082">
        <f>O85</f>
        <v>0</v>
      </c>
      <c r="D116" s="1083">
        <f>O52</f>
        <v>0</v>
      </c>
      <c r="E116" s="1082">
        <f>P85</f>
        <v>0</v>
      </c>
      <c r="F116" s="1083">
        <f>P52</f>
        <v>0</v>
      </c>
      <c r="G116" s="1082">
        <f>Q85</f>
        <v>0</v>
      </c>
      <c r="H116" s="1083">
        <f>Q52</f>
        <v>0</v>
      </c>
      <c r="I116" s="1082">
        <f t="shared" si="126"/>
        <v>0</v>
      </c>
      <c r="J116" s="1083">
        <f t="shared" si="127"/>
        <v>0</v>
      </c>
      <c r="K116" s="664"/>
      <c r="L116" s="664"/>
    </row>
    <row r="117" spans="1:12" x14ac:dyDescent="0.2">
      <c r="A117" s="1256"/>
      <c r="B117" s="1085" t="str">
        <f>$H$8</f>
        <v>Implants</v>
      </c>
      <c r="C117" s="1082">
        <f>S85</f>
        <v>0</v>
      </c>
      <c r="D117" s="1086">
        <f>S52</f>
        <v>0</v>
      </c>
      <c r="E117" s="1082">
        <f>T85</f>
        <v>0</v>
      </c>
      <c r="F117" s="1086">
        <f>T52</f>
        <v>0</v>
      </c>
      <c r="G117" s="1082">
        <f>U85</f>
        <v>0</v>
      </c>
      <c r="H117" s="1086">
        <f>U52</f>
        <v>0</v>
      </c>
      <c r="I117" s="1082">
        <f t="shared" si="126"/>
        <v>0</v>
      </c>
      <c r="J117" s="1083">
        <f t="shared" si="127"/>
        <v>0</v>
      </c>
      <c r="K117" s="664"/>
      <c r="L117" s="664"/>
    </row>
    <row r="118" spans="1:12" x14ac:dyDescent="0.2">
      <c r="A118" s="1256"/>
      <c r="B118" s="1085" t="str">
        <f>$I$8</f>
        <v>IUD</v>
      </c>
      <c r="C118" s="1080">
        <f>W85</f>
        <v>0</v>
      </c>
      <c r="D118" s="1081">
        <f>W52</f>
        <v>0</v>
      </c>
      <c r="E118" s="1080">
        <f>X85</f>
        <v>0</v>
      </c>
      <c r="F118" s="1081">
        <f>X52</f>
        <v>0</v>
      </c>
      <c r="G118" s="1080">
        <f>Y85</f>
        <v>0</v>
      </c>
      <c r="H118" s="1081">
        <f>Y52</f>
        <v>0</v>
      </c>
      <c r="I118" s="1082">
        <f t="shared" si="126"/>
        <v>0</v>
      </c>
      <c r="J118" s="1083">
        <f t="shared" si="127"/>
        <v>0</v>
      </c>
      <c r="K118" s="664"/>
      <c r="L118" s="664"/>
    </row>
    <row r="119" spans="1:12" ht="25.5" x14ac:dyDescent="0.2">
      <c r="A119" s="1256"/>
      <c r="B119" s="1085" t="str">
        <f>$J$8</f>
        <v>Emergency Contraceptives</v>
      </c>
      <c r="C119" s="1080">
        <f>AA85</f>
        <v>0</v>
      </c>
      <c r="D119" s="1081">
        <f>AA52</f>
        <v>0</v>
      </c>
      <c r="E119" s="1080">
        <f>AB85</f>
        <v>0</v>
      </c>
      <c r="F119" s="1081">
        <f>AB52</f>
        <v>0</v>
      </c>
      <c r="G119" s="1080">
        <f>AC85</f>
        <v>0</v>
      </c>
      <c r="H119" s="1081">
        <f>AC52</f>
        <v>0</v>
      </c>
      <c r="I119" s="1082">
        <f t="shared" si="126"/>
        <v>0</v>
      </c>
      <c r="J119" s="1083">
        <f t="shared" si="127"/>
        <v>0</v>
      </c>
      <c r="K119" s="664"/>
      <c r="L119" s="664"/>
    </row>
    <row r="120" spans="1:12" x14ac:dyDescent="0.2">
      <c r="A120" s="1256"/>
      <c r="B120" s="1085">
        <f>$K$8</f>
        <v>0</v>
      </c>
      <c r="C120" s="1080">
        <f>AE85</f>
        <v>0</v>
      </c>
      <c r="D120" s="1081">
        <f>AE52</f>
        <v>0</v>
      </c>
      <c r="E120" s="1080">
        <f>AF85</f>
        <v>0</v>
      </c>
      <c r="F120" s="1081">
        <f>AF52</f>
        <v>0</v>
      </c>
      <c r="G120" s="1080">
        <f>AG85</f>
        <v>0</v>
      </c>
      <c r="H120" s="1081">
        <f>AG52</f>
        <v>0</v>
      </c>
      <c r="I120" s="1082">
        <f t="shared" si="126"/>
        <v>0</v>
      </c>
      <c r="J120" s="1083">
        <f t="shared" si="127"/>
        <v>0</v>
      </c>
      <c r="K120" s="664"/>
      <c r="L120" s="970"/>
    </row>
    <row r="121" spans="1:12" x14ac:dyDescent="0.2">
      <c r="A121" s="1256"/>
      <c r="B121" s="1087">
        <f>$L$8</f>
        <v>0</v>
      </c>
      <c r="C121" s="1082">
        <f>AI85</f>
        <v>0</v>
      </c>
      <c r="D121" s="1086">
        <f>AI52</f>
        <v>0</v>
      </c>
      <c r="E121" s="1082">
        <f>AJ85</f>
        <v>0</v>
      </c>
      <c r="F121" s="1086">
        <f>AJ52</f>
        <v>0</v>
      </c>
      <c r="G121" s="1082">
        <f>AK85</f>
        <v>0</v>
      </c>
      <c r="H121" s="1086">
        <f>AK52</f>
        <v>0</v>
      </c>
      <c r="I121" s="1082">
        <f t="shared" si="126"/>
        <v>0</v>
      </c>
      <c r="J121" s="1083">
        <f t="shared" si="127"/>
        <v>0</v>
      </c>
      <c r="K121" s="664"/>
      <c r="L121" s="664"/>
    </row>
    <row r="122" spans="1:12" x14ac:dyDescent="0.2">
      <c r="A122" s="1256"/>
      <c r="B122" s="1088" t="s">
        <v>24</v>
      </c>
      <c r="C122" s="1118">
        <f t="shared" ref="C122:J122" si="128">SUM(C113:C121)</f>
        <v>0</v>
      </c>
      <c r="D122" s="1118">
        <f t="shared" si="128"/>
        <v>0</v>
      </c>
      <c r="E122" s="1118">
        <f t="shared" si="128"/>
        <v>0</v>
      </c>
      <c r="F122" s="1118">
        <f t="shared" si="128"/>
        <v>0</v>
      </c>
      <c r="G122" s="1119">
        <f t="shared" si="128"/>
        <v>0</v>
      </c>
      <c r="H122" s="1118">
        <f t="shared" si="128"/>
        <v>0</v>
      </c>
      <c r="I122" s="1118">
        <f t="shared" si="128"/>
        <v>0</v>
      </c>
      <c r="J122" s="1118">
        <f t="shared" si="128"/>
        <v>0</v>
      </c>
      <c r="K122" s="664"/>
      <c r="L122" s="664"/>
    </row>
    <row r="123" spans="1:12" ht="26.25" customHeight="1" x14ac:dyDescent="0.2">
      <c r="A123" s="1256"/>
      <c r="B123" s="1090" t="s">
        <v>55</v>
      </c>
      <c r="C123" s="1120" t="e">
        <f>C122/$I$122</f>
        <v>#DIV/0!</v>
      </c>
      <c r="D123" s="1077" t="e">
        <f>D122/$J$122</f>
        <v>#DIV/0!</v>
      </c>
      <c r="E123" s="1077" t="e">
        <f>E122/$I$122</f>
        <v>#DIV/0!</v>
      </c>
      <c r="F123" s="1077" t="e">
        <f>F122/$J$122</f>
        <v>#DIV/0!</v>
      </c>
      <c r="G123" s="1077" t="e">
        <f>G122/$I$122</f>
        <v>#DIV/0!</v>
      </c>
      <c r="H123" s="1077" t="e">
        <f>H122/$J$122</f>
        <v>#DIV/0!</v>
      </c>
      <c r="I123" s="1092" t="e">
        <f>SUM(C123,E123,G123)</f>
        <v>#DIV/0!</v>
      </c>
      <c r="J123" s="1092" t="e">
        <f>SUM(D123,F123,H123)</f>
        <v>#DIV/0!</v>
      </c>
      <c r="K123" s="664"/>
      <c r="L123" s="664"/>
    </row>
    <row r="124" spans="1:12" x14ac:dyDescent="0.2">
      <c r="A124" s="1256"/>
      <c r="B124" s="664"/>
      <c r="C124" s="720"/>
      <c r="D124" s="664"/>
      <c r="E124" s="664"/>
      <c r="F124" s="664"/>
      <c r="G124" s="664"/>
      <c r="H124" s="664"/>
      <c r="I124" s="664"/>
      <c r="J124" s="664"/>
      <c r="K124" s="664"/>
      <c r="L124" s="664"/>
    </row>
    <row r="125" spans="1:12" x14ac:dyDescent="0.2">
      <c r="A125" s="1256"/>
      <c r="B125" s="719" t="s">
        <v>99</v>
      </c>
      <c r="C125" s="664"/>
      <c r="D125" s="664"/>
      <c r="E125" s="664"/>
      <c r="F125" s="664"/>
      <c r="G125" s="664"/>
      <c r="H125" s="664"/>
      <c r="I125" s="664"/>
      <c r="J125" s="664"/>
      <c r="K125" s="664"/>
      <c r="L125" s="664"/>
    </row>
    <row r="126" spans="1:12" x14ac:dyDescent="0.2">
      <c r="A126" s="1256"/>
      <c r="B126" s="719" t="s">
        <v>169</v>
      </c>
      <c r="C126" s="664"/>
      <c r="D126" s="664"/>
      <c r="E126" s="664"/>
      <c r="F126" s="664"/>
      <c r="G126" s="664"/>
      <c r="H126" s="719" t="s">
        <v>83</v>
      </c>
      <c r="I126" s="664"/>
      <c r="J126" s="664"/>
      <c r="K126" s="664"/>
      <c r="L126" s="664"/>
    </row>
    <row r="127" spans="1:12" ht="25.5" x14ac:dyDescent="0.2">
      <c r="A127" s="1256"/>
      <c r="B127" s="1093"/>
      <c r="C127" s="1094" t="s">
        <v>27</v>
      </c>
      <c r="D127" s="1095" t="s">
        <v>59</v>
      </c>
      <c r="E127" s="1094" t="s">
        <v>171</v>
      </c>
      <c r="F127" s="1094" t="s">
        <v>24</v>
      </c>
      <c r="G127" s="664"/>
      <c r="H127" s="1093"/>
      <c r="I127" s="1094" t="s">
        <v>27</v>
      </c>
      <c r="J127" s="1095" t="s">
        <v>59</v>
      </c>
      <c r="K127" s="1094" t="s">
        <v>171</v>
      </c>
      <c r="L127" s="1094" t="s">
        <v>24</v>
      </c>
    </row>
    <row r="128" spans="1:12" x14ac:dyDescent="0.2">
      <c r="A128" s="1256"/>
      <c r="B128" s="1079" t="str">
        <f>$D$8</f>
        <v>Pills</v>
      </c>
      <c r="C128" s="1096">
        <f>C41</f>
        <v>0</v>
      </c>
      <c r="D128" s="1096">
        <f>D41</f>
        <v>0</v>
      </c>
      <c r="E128" s="1096">
        <f>E41</f>
        <v>0</v>
      </c>
      <c r="F128" s="1097">
        <f t="shared" ref="F128:F136" si="129">SUM(C128:E128)</f>
        <v>0</v>
      </c>
      <c r="G128" s="664"/>
      <c r="H128" s="1079" t="str">
        <f>$D$8</f>
        <v>Pills</v>
      </c>
      <c r="I128" s="1098" t="e">
        <f>C128/$F$128</f>
        <v>#DIV/0!</v>
      </c>
      <c r="J128" s="1098" t="e">
        <f>D128/$F$128</f>
        <v>#DIV/0!</v>
      </c>
      <c r="K128" s="1098" t="e">
        <f>E128/$F$128</f>
        <v>#DIV/0!</v>
      </c>
      <c r="L128" s="1116" t="e">
        <f t="shared" ref="L128:L136" si="130">SUM(I128:K128)</f>
        <v>#DIV/0!</v>
      </c>
    </row>
    <row r="129" spans="1:15" x14ac:dyDescent="0.2">
      <c r="A129" s="1256"/>
      <c r="B129" s="1084" t="str">
        <f>$E$8</f>
        <v>Injectables</v>
      </c>
      <c r="C129" s="1097">
        <f>G41</f>
        <v>0</v>
      </c>
      <c r="D129" s="1097">
        <f>H41</f>
        <v>0</v>
      </c>
      <c r="E129" s="1097">
        <f>I41</f>
        <v>0</v>
      </c>
      <c r="F129" s="1097">
        <f t="shared" si="129"/>
        <v>0</v>
      </c>
      <c r="G129" s="664"/>
      <c r="H129" s="1084" t="str">
        <f>$E$8</f>
        <v>Injectables</v>
      </c>
      <c r="I129" s="1098" t="e">
        <f>C129/$F$129</f>
        <v>#DIV/0!</v>
      </c>
      <c r="J129" s="1098" t="e">
        <f>D129/$F$129</f>
        <v>#DIV/0!</v>
      </c>
      <c r="K129" s="1098" t="e">
        <f>E129/$F$129</f>
        <v>#DIV/0!</v>
      </c>
      <c r="L129" s="1116" t="e">
        <f t="shared" si="130"/>
        <v>#DIV/0!</v>
      </c>
      <c r="N129" s="48"/>
      <c r="O129" s="48"/>
    </row>
    <row r="130" spans="1:15" ht="25.5" x14ac:dyDescent="0.2">
      <c r="A130" s="1256"/>
      <c r="B130" s="1079" t="str">
        <f>$F$8</f>
        <v>Condoms (male)</v>
      </c>
      <c r="C130" s="1097">
        <f>K41</f>
        <v>0</v>
      </c>
      <c r="D130" s="1097">
        <f>L41</f>
        <v>0</v>
      </c>
      <c r="E130" s="1097">
        <f>M41</f>
        <v>0</v>
      </c>
      <c r="F130" s="1097">
        <f t="shared" si="129"/>
        <v>0</v>
      </c>
      <c r="G130" s="664"/>
      <c r="H130" s="1079" t="str">
        <f>$F$8</f>
        <v>Condoms (male)</v>
      </c>
      <c r="I130" s="1098" t="e">
        <f>C130/$F$130</f>
        <v>#DIV/0!</v>
      </c>
      <c r="J130" s="1098" t="e">
        <f>D130/$F$130</f>
        <v>#DIV/0!</v>
      </c>
      <c r="K130" s="1098" t="e">
        <f>E130/$F$130</f>
        <v>#DIV/0!</v>
      </c>
      <c r="L130" s="1116" t="e">
        <f t="shared" si="130"/>
        <v>#DIV/0!</v>
      </c>
    </row>
    <row r="131" spans="1:15" ht="25.5" x14ac:dyDescent="0.2">
      <c r="A131" s="1256"/>
      <c r="B131" s="1079" t="str">
        <f>$G$8</f>
        <v>Condoms (female)</v>
      </c>
      <c r="C131" s="1097">
        <f>O41</f>
        <v>0</v>
      </c>
      <c r="D131" s="1097">
        <f>P41</f>
        <v>0</v>
      </c>
      <c r="E131" s="1097">
        <f>Q41</f>
        <v>0</v>
      </c>
      <c r="F131" s="1097">
        <f t="shared" si="129"/>
        <v>0</v>
      </c>
      <c r="G131" s="664"/>
      <c r="H131" s="1079" t="str">
        <f>$G$8</f>
        <v>Condoms (female)</v>
      </c>
      <c r="I131" s="1098" t="e">
        <f>C131/$F$131</f>
        <v>#DIV/0!</v>
      </c>
      <c r="J131" s="1098" t="e">
        <f>D131/$F$131</f>
        <v>#DIV/0!</v>
      </c>
      <c r="K131" s="1098" t="e">
        <f>E131/$F$131</f>
        <v>#DIV/0!</v>
      </c>
      <c r="L131" s="1116" t="e">
        <f t="shared" si="130"/>
        <v>#DIV/0!</v>
      </c>
    </row>
    <row r="132" spans="1:15" x14ac:dyDescent="0.2">
      <c r="A132" s="1256"/>
      <c r="B132" s="1085" t="str">
        <f>$H$8</f>
        <v>Implants</v>
      </c>
      <c r="C132" s="800">
        <f>S41</f>
        <v>0</v>
      </c>
      <c r="D132" s="800">
        <f>T41</f>
        <v>0</v>
      </c>
      <c r="E132" s="800">
        <f>U41</f>
        <v>0</v>
      </c>
      <c r="F132" s="1096">
        <f t="shared" si="129"/>
        <v>0</v>
      </c>
      <c r="G132" s="664"/>
      <c r="H132" s="1085" t="str">
        <f>$H$8</f>
        <v>Implants</v>
      </c>
      <c r="I132" s="1098" t="e">
        <f>C132/$F$132</f>
        <v>#DIV/0!</v>
      </c>
      <c r="J132" s="1098" t="e">
        <f>D132/$F$132</f>
        <v>#DIV/0!</v>
      </c>
      <c r="K132" s="1098" t="e">
        <f>E132/$F$132</f>
        <v>#DIV/0!</v>
      </c>
      <c r="L132" s="1098" t="e">
        <f t="shared" si="130"/>
        <v>#DIV/0!</v>
      </c>
    </row>
    <row r="133" spans="1:15" x14ac:dyDescent="0.2">
      <c r="A133" s="1256"/>
      <c r="B133" s="1085" t="str">
        <f>$I$8</f>
        <v>IUD</v>
      </c>
      <c r="C133" s="1099">
        <f>W41</f>
        <v>0</v>
      </c>
      <c r="D133" s="1099">
        <f>X41</f>
        <v>0</v>
      </c>
      <c r="E133" s="1099">
        <f>Y41</f>
        <v>0</v>
      </c>
      <c r="F133" s="1096">
        <f t="shared" si="129"/>
        <v>0</v>
      </c>
      <c r="G133" s="664"/>
      <c r="H133" s="1085" t="str">
        <f>$I$8</f>
        <v>IUD</v>
      </c>
      <c r="I133" s="1098" t="e">
        <f>C133/$F$133</f>
        <v>#DIV/0!</v>
      </c>
      <c r="J133" s="1098" t="e">
        <f>D133/$F$133</f>
        <v>#DIV/0!</v>
      </c>
      <c r="K133" s="1098" t="e">
        <f>E133/$F$133</f>
        <v>#DIV/0!</v>
      </c>
      <c r="L133" s="1098" t="e">
        <f t="shared" si="130"/>
        <v>#DIV/0!</v>
      </c>
    </row>
    <row r="134" spans="1:15" ht="38.25" hidden="1" x14ac:dyDescent="0.2">
      <c r="A134" s="1256"/>
      <c r="B134" s="1085" t="str">
        <f>$J$8</f>
        <v>Emergency Contraceptives</v>
      </c>
      <c r="C134" s="1099">
        <f>AA41</f>
        <v>0</v>
      </c>
      <c r="D134" s="1099">
        <f>AB41</f>
        <v>0</v>
      </c>
      <c r="E134" s="1099">
        <f>AC41</f>
        <v>0</v>
      </c>
      <c r="F134" s="1096">
        <f t="shared" si="129"/>
        <v>0</v>
      </c>
      <c r="G134" s="664"/>
      <c r="H134" s="1085" t="str">
        <f>$J$8</f>
        <v>Emergency Contraceptives</v>
      </c>
      <c r="I134" s="1100" t="e">
        <f t="shared" ref="I134:K135" si="131">C134/$F134</f>
        <v>#DIV/0!</v>
      </c>
      <c r="J134" s="1100" t="e">
        <f t="shared" si="131"/>
        <v>#DIV/0!</v>
      </c>
      <c r="K134" s="1100" t="e">
        <f t="shared" si="131"/>
        <v>#DIV/0!</v>
      </c>
      <c r="L134" s="1098" t="e">
        <f t="shared" si="130"/>
        <v>#DIV/0!</v>
      </c>
    </row>
    <row r="135" spans="1:15" hidden="1" x14ac:dyDescent="0.2">
      <c r="A135" s="1256"/>
      <c r="B135" s="1085">
        <f>$K$8</f>
        <v>0</v>
      </c>
      <c r="C135" s="1099">
        <f>AE41</f>
        <v>0</v>
      </c>
      <c r="D135" s="1099">
        <f>AF41</f>
        <v>0</v>
      </c>
      <c r="E135" s="1099">
        <f>AG41</f>
        <v>0</v>
      </c>
      <c r="F135" s="1096">
        <f t="shared" si="129"/>
        <v>0</v>
      </c>
      <c r="G135" s="664"/>
      <c r="H135" s="1085">
        <f>$K$8</f>
        <v>0</v>
      </c>
      <c r="I135" s="1100" t="e">
        <f t="shared" si="131"/>
        <v>#DIV/0!</v>
      </c>
      <c r="J135" s="1100" t="e">
        <f t="shared" si="131"/>
        <v>#DIV/0!</v>
      </c>
      <c r="K135" s="1100" t="e">
        <f t="shared" si="131"/>
        <v>#DIV/0!</v>
      </c>
      <c r="L135" s="1098" t="e">
        <f t="shared" si="130"/>
        <v>#DIV/0!</v>
      </c>
    </row>
    <row r="136" spans="1:15" hidden="1" x14ac:dyDescent="0.2">
      <c r="A136" s="1256"/>
      <c r="B136" s="1087">
        <f>$L$8</f>
        <v>0</v>
      </c>
      <c r="C136" s="800">
        <f>AI41</f>
        <v>0</v>
      </c>
      <c r="D136" s="800">
        <f>AJ41</f>
        <v>0</v>
      </c>
      <c r="E136" s="800">
        <f>AK41</f>
        <v>0</v>
      </c>
      <c r="F136" s="800">
        <f t="shared" si="129"/>
        <v>0</v>
      </c>
      <c r="G136" s="664"/>
      <c r="H136" s="1087">
        <f>$L$8</f>
        <v>0</v>
      </c>
      <c r="I136" s="1098" t="e">
        <f>C136/$F$136</f>
        <v>#DIV/0!</v>
      </c>
      <c r="J136" s="1098" t="e">
        <f>D136/$F$136</f>
        <v>#DIV/0!</v>
      </c>
      <c r="K136" s="1098" t="e">
        <f>E136/$F$136</f>
        <v>#DIV/0!</v>
      </c>
      <c r="L136" s="1117" t="e">
        <f t="shared" si="130"/>
        <v>#DIV/0!</v>
      </c>
    </row>
    <row r="137" spans="1:15" x14ac:dyDescent="0.2">
      <c r="A137" s="1256"/>
      <c r="B137" s="1079" t="s">
        <v>24</v>
      </c>
      <c r="C137" s="701">
        <f>SUM(C128:C136)</f>
        <v>0</v>
      </c>
      <c r="D137" s="701">
        <f>SUM(D128:D136)</f>
        <v>0</v>
      </c>
      <c r="E137" s="701">
        <f>SUM(E128:E136)</f>
        <v>0</v>
      </c>
      <c r="F137" s="701">
        <f>SUM(F128:F136)</f>
        <v>0</v>
      </c>
      <c r="G137" s="664"/>
      <c r="H137" s="1079"/>
      <c r="I137" s="701"/>
      <c r="J137" s="701"/>
      <c r="K137" s="701"/>
      <c r="L137" s="701"/>
    </row>
    <row r="138" spans="1:15" x14ac:dyDescent="0.2">
      <c r="A138" s="1256"/>
      <c r="B138" s="664"/>
      <c r="C138" s="1077" t="e">
        <f>C137/$F$137</f>
        <v>#DIV/0!</v>
      </c>
      <c r="D138" s="1077" t="e">
        <f>D137/$F$137</f>
        <v>#DIV/0!</v>
      </c>
      <c r="E138" s="1077" t="e">
        <f>E137/$F$137</f>
        <v>#DIV/0!</v>
      </c>
      <c r="F138" s="1092" t="e">
        <f>SUM(C138:E138)</f>
        <v>#DIV/0!</v>
      </c>
      <c r="G138" s="664"/>
      <c r="H138" s="664"/>
      <c r="I138" s="664"/>
      <c r="J138" s="664"/>
      <c r="K138" s="664"/>
      <c r="L138" s="664"/>
    </row>
    <row r="139" spans="1:15" x14ac:dyDescent="0.2">
      <c r="A139" s="1256"/>
      <c r="B139" s="664"/>
      <c r="C139" s="664"/>
      <c r="D139" s="664"/>
      <c r="E139" s="664"/>
      <c r="F139" s="664"/>
      <c r="G139" s="664"/>
      <c r="H139" s="664"/>
      <c r="I139" s="664"/>
      <c r="J139" s="664"/>
      <c r="K139" s="664"/>
      <c r="L139" s="664"/>
    </row>
    <row r="140" spans="1:15" x14ac:dyDescent="0.2">
      <c r="A140" s="1256"/>
      <c r="B140" s="719" t="s">
        <v>170</v>
      </c>
      <c r="C140" s="664"/>
      <c r="D140" s="664"/>
      <c r="E140" s="664"/>
      <c r="F140" s="664"/>
      <c r="G140" s="664"/>
      <c r="H140" s="719" t="s">
        <v>84</v>
      </c>
      <c r="I140" s="664"/>
      <c r="J140" s="664"/>
      <c r="K140" s="664"/>
      <c r="L140" s="664"/>
    </row>
    <row r="141" spans="1:15" ht="25.5" x14ac:dyDescent="0.2">
      <c r="A141" s="1256"/>
      <c r="B141" s="1101"/>
      <c r="C141" s="1102" t="s">
        <v>27</v>
      </c>
      <c r="D141" s="1103" t="s">
        <v>59</v>
      </c>
      <c r="E141" s="1102" t="s">
        <v>171</v>
      </c>
      <c r="F141" s="1102" t="s">
        <v>24</v>
      </c>
      <c r="G141" s="664"/>
      <c r="H141" s="1101"/>
      <c r="I141" s="1102" t="s">
        <v>27</v>
      </c>
      <c r="J141" s="1103" t="s">
        <v>59</v>
      </c>
      <c r="K141" s="1102" t="s">
        <v>171</v>
      </c>
      <c r="L141" s="1102" t="s">
        <v>24</v>
      </c>
    </row>
    <row r="142" spans="1:15" x14ac:dyDescent="0.2">
      <c r="A142" s="1256"/>
      <c r="B142" s="1079" t="str">
        <f>$D$8</f>
        <v>Pills</v>
      </c>
      <c r="C142" s="1096">
        <f>C74</f>
        <v>0</v>
      </c>
      <c r="D142" s="1096">
        <f>D74</f>
        <v>0</v>
      </c>
      <c r="E142" s="1096">
        <f>E74</f>
        <v>0</v>
      </c>
      <c r="F142" s="1097">
        <f t="shared" ref="F142:F150" si="132">SUM(C142:E142)</f>
        <v>0</v>
      </c>
      <c r="G142" s="664"/>
      <c r="H142" s="1079" t="str">
        <f>$D$8</f>
        <v>Pills</v>
      </c>
      <c r="I142" s="1098" t="e">
        <f>C142/$F$142</f>
        <v>#DIV/0!</v>
      </c>
      <c r="J142" s="1098" t="e">
        <f>D142/$F$142</f>
        <v>#DIV/0!</v>
      </c>
      <c r="K142" s="1098" t="e">
        <f>E142/$F$142</f>
        <v>#DIV/0!</v>
      </c>
      <c r="L142" s="1116" t="e">
        <f t="shared" ref="L142:L150" si="133">SUM(I142:K142)</f>
        <v>#DIV/0!</v>
      </c>
    </row>
    <row r="143" spans="1:15" x14ac:dyDescent="0.2">
      <c r="A143" s="1256"/>
      <c r="B143" s="1084" t="str">
        <f>$E$8</f>
        <v>Injectables</v>
      </c>
      <c r="C143" s="1097">
        <f>G74</f>
        <v>0</v>
      </c>
      <c r="D143" s="1097">
        <f>H74</f>
        <v>0</v>
      </c>
      <c r="E143" s="1097">
        <f>I74</f>
        <v>0</v>
      </c>
      <c r="F143" s="1097">
        <f t="shared" si="132"/>
        <v>0</v>
      </c>
      <c r="G143" s="664"/>
      <c r="H143" s="1084" t="str">
        <f>$E$8</f>
        <v>Injectables</v>
      </c>
      <c r="I143" s="1098" t="e">
        <f>C143/$F$143</f>
        <v>#DIV/0!</v>
      </c>
      <c r="J143" s="1098" t="e">
        <f>D143/$F$143</f>
        <v>#DIV/0!</v>
      </c>
      <c r="K143" s="1098" t="e">
        <f>E143/$F$143</f>
        <v>#DIV/0!</v>
      </c>
      <c r="L143" s="1116" t="e">
        <f t="shared" si="133"/>
        <v>#DIV/0!</v>
      </c>
    </row>
    <row r="144" spans="1:15" ht="25.5" x14ac:dyDescent="0.2">
      <c r="A144" s="1256"/>
      <c r="B144" s="1079" t="str">
        <f>$F$8</f>
        <v>Condoms (male)</v>
      </c>
      <c r="C144" s="1097">
        <f>K74</f>
        <v>0</v>
      </c>
      <c r="D144" s="1097">
        <f>L74</f>
        <v>0</v>
      </c>
      <c r="E144" s="1097">
        <f>M74</f>
        <v>0</v>
      </c>
      <c r="F144" s="1097">
        <f t="shared" si="132"/>
        <v>0</v>
      </c>
      <c r="G144" s="664"/>
      <c r="H144" s="1079" t="str">
        <f>$F$8</f>
        <v>Condoms (male)</v>
      </c>
      <c r="I144" s="1098" t="e">
        <f>C144/$F$144</f>
        <v>#DIV/0!</v>
      </c>
      <c r="J144" s="1098" t="e">
        <f>D144/$F$144</f>
        <v>#DIV/0!</v>
      </c>
      <c r="K144" s="1098" t="e">
        <f>E144/$F$144</f>
        <v>#DIV/0!</v>
      </c>
      <c r="L144" s="1116" t="e">
        <f t="shared" si="133"/>
        <v>#DIV/0!</v>
      </c>
    </row>
    <row r="145" spans="1:31" ht="25.5" x14ac:dyDescent="0.2">
      <c r="A145" s="1256"/>
      <c r="B145" s="1079" t="str">
        <f>$G$8</f>
        <v>Condoms (female)</v>
      </c>
      <c r="C145" s="1097">
        <f>O74</f>
        <v>0</v>
      </c>
      <c r="D145" s="1097">
        <f>P74</f>
        <v>0</v>
      </c>
      <c r="E145" s="1097">
        <f>Q74</f>
        <v>0</v>
      </c>
      <c r="F145" s="1097">
        <f t="shared" si="132"/>
        <v>0</v>
      </c>
      <c r="G145" s="664"/>
      <c r="H145" s="1079" t="str">
        <f>$G$8</f>
        <v>Condoms (female)</v>
      </c>
      <c r="I145" s="1098" t="e">
        <f>C145/$F$145</f>
        <v>#DIV/0!</v>
      </c>
      <c r="J145" s="1098" t="e">
        <f>D145/$F$145</f>
        <v>#DIV/0!</v>
      </c>
      <c r="K145" s="1098" t="e">
        <f>E145/$F$145</f>
        <v>#DIV/0!</v>
      </c>
      <c r="L145" s="1116" t="e">
        <f t="shared" si="133"/>
        <v>#DIV/0!</v>
      </c>
    </row>
    <row r="146" spans="1:31" x14ac:dyDescent="0.2">
      <c r="A146" s="1256"/>
      <c r="B146" s="1085" t="str">
        <f>$H$8</f>
        <v>Implants</v>
      </c>
      <c r="C146" s="800">
        <f>S74</f>
        <v>0</v>
      </c>
      <c r="D146" s="800">
        <f>T74</f>
        <v>0</v>
      </c>
      <c r="E146" s="800">
        <f>U74</f>
        <v>0</v>
      </c>
      <c r="F146" s="1096">
        <f t="shared" si="132"/>
        <v>0</v>
      </c>
      <c r="G146" s="664"/>
      <c r="H146" s="1085" t="str">
        <f>$H$8</f>
        <v>Implants</v>
      </c>
      <c r="I146" s="1098" t="e">
        <f>C146/$F$146</f>
        <v>#DIV/0!</v>
      </c>
      <c r="J146" s="1098" t="e">
        <f>D146/$F$146</f>
        <v>#DIV/0!</v>
      </c>
      <c r="K146" s="1098" t="e">
        <f>E146/$F$146</f>
        <v>#DIV/0!</v>
      </c>
      <c r="L146" s="1098" t="e">
        <f t="shared" si="133"/>
        <v>#DIV/0!</v>
      </c>
    </row>
    <row r="147" spans="1:31" x14ac:dyDescent="0.2">
      <c r="A147" s="1256"/>
      <c r="B147" s="1085" t="str">
        <f>$I$8</f>
        <v>IUD</v>
      </c>
      <c r="C147" s="1099">
        <f>W74</f>
        <v>0</v>
      </c>
      <c r="D147" s="1099">
        <f>X74</f>
        <v>0</v>
      </c>
      <c r="E147" s="1099">
        <f>Y74</f>
        <v>0</v>
      </c>
      <c r="F147" s="1096">
        <f t="shared" si="132"/>
        <v>0</v>
      </c>
      <c r="G147" s="664"/>
      <c r="H147" s="1085" t="str">
        <f>$I$8</f>
        <v>IUD</v>
      </c>
      <c r="I147" s="1098" t="e">
        <f t="shared" ref="I147:K149" si="134">C147/$F$147</f>
        <v>#DIV/0!</v>
      </c>
      <c r="J147" s="1098" t="e">
        <f t="shared" si="134"/>
        <v>#DIV/0!</v>
      </c>
      <c r="K147" s="1098" t="e">
        <f t="shared" si="134"/>
        <v>#DIV/0!</v>
      </c>
      <c r="L147" s="1098" t="e">
        <f t="shared" si="133"/>
        <v>#DIV/0!</v>
      </c>
    </row>
    <row r="148" spans="1:31" ht="38.25" hidden="1" x14ac:dyDescent="0.2">
      <c r="A148" s="1256"/>
      <c r="B148" s="1085" t="str">
        <f>$J$8</f>
        <v>Emergency Contraceptives</v>
      </c>
      <c r="C148" s="1099">
        <f>AA74</f>
        <v>0</v>
      </c>
      <c r="D148" s="1099">
        <f>AB74</f>
        <v>0</v>
      </c>
      <c r="E148" s="1099">
        <f>AC74</f>
        <v>0</v>
      </c>
      <c r="F148" s="1096">
        <f t="shared" si="132"/>
        <v>0</v>
      </c>
      <c r="G148" s="664"/>
      <c r="H148" s="1085" t="str">
        <f>$J$8</f>
        <v>Emergency Contraceptives</v>
      </c>
      <c r="I148" s="1098" t="e">
        <f t="shared" si="134"/>
        <v>#DIV/0!</v>
      </c>
      <c r="J148" s="1098" t="e">
        <f t="shared" si="134"/>
        <v>#DIV/0!</v>
      </c>
      <c r="K148" s="1098" t="e">
        <f t="shared" si="134"/>
        <v>#DIV/0!</v>
      </c>
      <c r="L148" s="1098" t="e">
        <f t="shared" si="133"/>
        <v>#DIV/0!</v>
      </c>
    </row>
    <row r="149" spans="1:31" hidden="1" x14ac:dyDescent="0.2">
      <c r="A149" s="1256"/>
      <c r="B149" s="1085">
        <f>$K$8</f>
        <v>0</v>
      </c>
      <c r="C149" s="1099">
        <f>AE74</f>
        <v>0</v>
      </c>
      <c r="D149" s="1099">
        <f>AF74</f>
        <v>0</v>
      </c>
      <c r="E149" s="1099">
        <f>AG74</f>
        <v>0</v>
      </c>
      <c r="F149" s="1096">
        <f t="shared" si="132"/>
        <v>0</v>
      </c>
      <c r="G149" s="664"/>
      <c r="H149" s="1085">
        <f>$K$8</f>
        <v>0</v>
      </c>
      <c r="I149" s="1098" t="e">
        <f t="shared" si="134"/>
        <v>#DIV/0!</v>
      </c>
      <c r="J149" s="1098" t="e">
        <f t="shared" si="134"/>
        <v>#DIV/0!</v>
      </c>
      <c r="K149" s="1098" t="e">
        <f t="shared" si="134"/>
        <v>#DIV/0!</v>
      </c>
      <c r="L149" s="1098" t="e">
        <f t="shared" si="133"/>
        <v>#DIV/0!</v>
      </c>
    </row>
    <row r="150" spans="1:31" hidden="1" x14ac:dyDescent="0.2">
      <c r="A150" s="1256"/>
      <c r="B150" s="1087">
        <f>$L$8</f>
        <v>0</v>
      </c>
      <c r="C150" s="800">
        <f>AI74</f>
        <v>0</v>
      </c>
      <c r="D150" s="800">
        <f>AJ74</f>
        <v>0</v>
      </c>
      <c r="E150" s="800">
        <f>AK74</f>
        <v>0</v>
      </c>
      <c r="F150" s="800">
        <f t="shared" si="132"/>
        <v>0</v>
      </c>
      <c r="G150" s="664"/>
      <c r="H150" s="1087">
        <f>$L$8</f>
        <v>0</v>
      </c>
      <c r="I150" s="1098" t="e">
        <f>C150/$F$150</f>
        <v>#DIV/0!</v>
      </c>
      <c r="J150" s="1098" t="e">
        <f>D150/$F$150</f>
        <v>#DIV/0!</v>
      </c>
      <c r="K150" s="1098" t="e">
        <f>E150/$F$150</f>
        <v>#DIV/0!</v>
      </c>
      <c r="L150" s="1117" t="e">
        <f t="shared" si="133"/>
        <v>#DIV/0!</v>
      </c>
    </row>
    <row r="151" spans="1:31" x14ac:dyDescent="0.2">
      <c r="A151" s="1256"/>
      <c r="B151" s="1079" t="s">
        <v>24</v>
      </c>
      <c r="C151" s="701">
        <f>SUM(C142:C150)</f>
        <v>0</v>
      </c>
      <c r="D151" s="701">
        <f>SUM(D142:D150)</f>
        <v>0</v>
      </c>
      <c r="E151" s="701">
        <f>SUM(E142:E150)</f>
        <v>0</v>
      </c>
      <c r="F151" s="701">
        <f>SUM(F142:F150)</f>
        <v>0</v>
      </c>
      <c r="G151" s="702"/>
      <c r="H151" s="1079"/>
      <c r="I151" s="701"/>
      <c r="J151" s="701"/>
      <c r="K151" s="701"/>
      <c r="L151" s="701"/>
    </row>
    <row r="152" spans="1:31" x14ac:dyDescent="0.2">
      <c r="A152" s="1256"/>
      <c r="B152" s="664"/>
      <c r="C152" s="1077" t="e">
        <f>C151/$F$151</f>
        <v>#DIV/0!</v>
      </c>
      <c r="D152" s="1077" t="e">
        <f>D151/$F$151</f>
        <v>#DIV/0!</v>
      </c>
      <c r="E152" s="1077" t="e">
        <f>E151/$F$151</f>
        <v>#DIV/0!</v>
      </c>
      <c r="F152" s="1077" t="e">
        <f>SUM(C152:E152)</f>
        <v>#DIV/0!</v>
      </c>
      <c r="G152" s="1092"/>
      <c r="H152" s="664"/>
      <c r="I152" s="1077"/>
      <c r="J152" s="1077"/>
      <c r="K152" s="1077"/>
      <c r="L152" s="1077"/>
    </row>
    <row r="153" spans="1:31" ht="15" customHeight="1" thickBot="1" x14ac:dyDescent="0.25">
      <c r="A153" s="1256"/>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19"/>
      <c r="AC153" s="19"/>
      <c r="AD153" s="19"/>
      <c r="AE153" s="19"/>
    </row>
    <row r="154" spans="1:31" ht="13.5" hidden="1" thickTop="1" x14ac:dyDescent="0.2">
      <c r="A154" s="1256"/>
      <c r="B154" s="5" t="s">
        <v>69</v>
      </c>
      <c r="H154" s="329" t="s">
        <v>71</v>
      </c>
      <c r="I154" s="330"/>
      <c r="J154" s="330"/>
      <c r="K154" s="330"/>
      <c r="L154" s="330"/>
    </row>
    <row r="155" spans="1:31" ht="25.5" hidden="1" x14ac:dyDescent="0.2">
      <c r="A155" s="1256"/>
      <c r="B155" s="316"/>
      <c r="C155" s="317" t="s">
        <v>27</v>
      </c>
      <c r="D155" s="318" t="s">
        <v>59</v>
      </c>
      <c r="E155" s="317" t="s">
        <v>89</v>
      </c>
      <c r="F155" s="317" t="s">
        <v>24</v>
      </c>
      <c r="H155" s="315"/>
      <c r="I155" s="317" t="s">
        <v>27</v>
      </c>
      <c r="J155" s="318" t="s">
        <v>59</v>
      </c>
      <c r="K155" s="317" t="s">
        <v>89</v>
      </c>
      <c r="L155" s="317" t="s">
        <v>24</v>
      </c>
      <c r="N155" s="5" t="str">
        <f>H154</f>
        <v>2008 Current Market Share by Sector and Method</v>
      </c>
      <c r="T155" s="5" t="str">
        <f>H182</f>
        <v>2013 Adjusted Market Share by Sector and Method</v>
      </c>
    </row>
    <row r="156" spans="1:31" hidden="1" x14ac:dyDescent="0.2">
      <c r="A156" s="1256"/>
      <c r="B156" s="250" t="str">
        <f>$D$8</f>
        <v>Pills</v>
      </c>
      <c r="C156" s="219">
        <f>C34/15</f>
        <v>0</v>
      </c>
      <c r="D156" s="219">
        <f>D34/15</f>
        <v>0</v>
      </c>
      <c r="E156" s="219">
        <f>E34/15</f>
        <v>0</v>
      </c>
      <c r="F156" s="220">
        <f t="shared" ref="F156:F164" si="135">SUM(C156:E156)</f>
        <v>0</v>
      </c>
      <c r="H156" s="250" t="str">
        <f>$D$8</f>
        <v>Pills</v>
      </c>
      <c r="I156" s="233" t="e">
        <f t="shared" ref="I156:I164" si="136">C156/F156</f>
        <v>#DIV/0!</v>
      </c>
      <c r="J156" s="233" t="e">
        <f t="shared" ref="J156:J164" si="137">D156/F156</f>
        <v>#DIV/0!</v>
      </c>
      <c r="K156" s="233" t="e">
        <f t="shared" ref="K156:K164" si="138">E156/F156</f>
        <v>#DIV/0!</v>
      </c>
      <c r="L156" s="234" t="e">
        <f t="shared" ref="L156:L164" si="139">SUM(I156:K156)</f>
        <v>#DIV/0!</v>
      </c>
      <c r="M156" s="48"/>
    </row>
    <row r="157" spans="1:31" hidden="1" x14ac:dyDescent="0.2">
      <c r="A157" s="1256"/>
      <c r="B157" s="435" t="str">
        <f>$E$8</f>
        <v>Injectables</v>
      </c>
      <c r="C157" s="220">
        <f>G34/4</f>
        <v>0</v>
      </c>
      <c r="D157" s="220">
        <f>H34/4</f>
        <v>0</v>
      </c>
      <c r="E157" s="220">
        <f>I34/4</f>
        <v>0</v>
      </c>
      <c r="F157" s="220">
        <f t="shared" si="135"/>
        <v>0</v>
      </c>
      <c r="H157" s="435" t="str">
        <f>$E$8</f>
        <v>Injectables</v>
      </c>
      <c r="I157" s="233" t="e">
        <f t="shared" si="136"/>
        <v>#DIV/0!</v>
      </c>
      <c r="J157" s="233" t="e">
        <f t="shared" si="137"/>
        <v>#DIV/0!</v>
      </c>
      <c r="K157" s="233" t="e">
        <f t="shared" si="138"/>
        <v>#DIV/0!</v>
      </c>
      <c r="L157" s="234" t="e">
        <f t="shared" si="139"/>
        <v>#DIV/0!</v>
      </c>
    </row>
    <row r="158" spans="1:31" ht="25.5" hidden="1" x14ac:dyDescent="0.2">
      <c r="A158" s="1256"/>
      <c r="B158" s="250" t="str">
        <f>$F$8</f>
        <v>Condoms (male)</v>
      </c>
      <c r="C158" s="220">
        <f>K34/120</f>
        <v>0</v>
      </c>
      <c r="D158" s="220">
        <f>L34/120</f>
        <v>0</v>
      </c>
      <c r="E158" s="220">
        <f>M34/120</f>
        <v>0</v>
      </c>
      <c r="F158" s="220">
        <f t="shared" si="135"/>
        <v>0</v>
      </c>
      <c r="H158" s="250" t="str">
        <f>$F$8</f>
        <v>Condoms (male)</v>
      </c>
      <c r="I158" s="233" t="e">
        <f t="shared" si="136"/>
        <v>#DIV/0!</v>
      </c>
      <c r="J158" s="233" t="e">
        <f t="shared" si="137"/>
        <v>#DIV/0!</v>
      </c>
      <c r="K158" s="233" t="e">
        <f t="shared" si="138"/>
        <v>#DIV/0!</v>
      </c>
      <c r="L158" s="234" t="e">
        <f t="shared" si="139"/>
        <v>#DIV/0!</v>
      </c>
    </row>
    <row r="159" spans="1:31" ht="25.5" hidden="1" x14ac:dyDescent="0.2">
      <c r="A159" s="1256"/>
      <c r="B159" s="250" t="str">
        <f>$G$8</f>
        <v>Condoms (female)</v>
      </c>
      <c r="C159" s="220">
        <f>O34/120</f>
        <v>0</v>
      </c>
      <c r="D159" s="220">
        <f>P34/120</f>
        <v>0</v>
      </c>
      <c r="E159" s="220">
        <f>Q34/120</f>
        <v>0</v>
      </c>
      <c r="F159" s="220">
        <f t="shared" si="135"/>
        <v>0</v>
      </c>
      <c r="H159" s="250" t="str">
        <f>$G$8</f>
        <v>Condoms (female)</v>
      </c>
      <c r="I159" s="233" t="e">
        <f t="shared" si="136"/>
        <v>#DIV/0!</v>
      </c>
      <c r="J159" s="233" t="e">
        <f t="shared" si="137"/>
        <v>#DIV/0!</v>
      </c>
      <c r="K159" s="233" t="e">
        <f t="shared" si="138"/>
        <v>#DIV/0!</v>
      </c>
      <c r="L159" s="234" t="e">
        <f t="shared" si="139"/>
        <v>#DIV/0!</v>
      </c>
    </row>
    <row r="160" spans="1:31" hidden="1" x14ac:dyDescent="0.2">
      <c r="A160" s="1256"/>
      <c r="B160" s="321" t="str">
        <f>$H$8</f>
        <v>Implants</v>
      </c>
      <c r="C160" s="50">
        <f>S34*3.5</f>
        <v>0</v>
      </c>
      <c r="D160" s="50">
        <f>T34*3.5</f>
        <v>0</v>
      </c>
      <c r="E160" s="50">
        <f>U34*3.5</f>
        <v>0</v>
      </c>
      <c r="F160" s="219">
        <f t="shared" si="135"/>
        <v>0</v>
      </c>
      <c r="H160" s="321" t="str">
        <f>$H$8</f>
        <v>Implants</v>
      </c>
      <c r="I160" s="233" t="e">
        <f t="shared" si="136"/>
        <v>#DIV/0!</v>
      </c>
      <c r="J160" s="233" t="e">
        <f t="shared" si="137"/>
        <v>#DIV/0!</v>
      </c>
      <c r="K160" s="233" t="e">
        <f t="shared" si="138"/>
        <v>#DIV/0!</v>
      </c>
      <c r="L160" s="233" t="e">
        <f t="shared" si="139"/>
        <v>#DIV/0!</v>
      </c>
    </row>
    <row r="161" spans="1:12" hidden="1" x14ac:dyDescent="0.2">
      <c r="A161" s="1256"/>
      <c r="B161" s="321" t="str">
        <f>$I$8</f>
        <v>IUD</v>
      </c>
      <c r="C161" s="221">
        <f>W34*3.5</f>
        <v>0</v>
      </c>
      <c r="D161" s="221">
        <f>X34*3.5</f>
        <v>0</v>
      </c>
      <c r="E161" s="221">
        <f>Y34*3.5</f>
        <v>0</v>
      </c>
      <c r="F161" s="219">
        <f t="shared" si="135"/>
        <v>0</v>
      </c>
      <c r="H161" s="321" t="str">
        <f>$I$8</f>
        <v>IUD</v>
      </c>
      <c r="I161" s="233" t="e">
        <f t="shared" si="136"/>
        <v>#DIV/0!</v>
      </c>
      <c r="J161" s="233" t="e">
        <f t="shared" si="137"/>
        <v>#DIV/0!</v>
      </c>
      <c r="K161" s="233" t="e">
        <f t="shared" si="138"/>
        <v>#DIV/0!</v>
      </c>
      <c r="L161" s="233" t="e">
        <f t="shared" si="139"/>
        <v>#DIV/0!</v>
      </c>
    </row>
    <row r="162" spans="1:12" ht="38.25" hidden="1" x14ac:dyDescent="0.2">
      <c r="A162" s="1256"/>
      <c r="B162" s="321" t="str">
        <f>$J$8</f>
        <v>Emergency Contraceptives</v>
      </c>
      <c r="C162" s="221">
        <f>W34/20</f>
        <v>0</v>
      </c>
      <c r="D162" s="221">
        <f>X34/20</f>
        <v>0</v>
      </c>
      <c r="E162" s="221">
        <f>Y34/20</f>
        <v>0</v>
      </c>
      <c r="F162" s="219">
        <f t="shared" si="135"/>
        <v>0</v>
      </c>
      <c r="H162" s="321" t="str">
        <f>$J$8</f>
        <v>Emergency Contraceptives</v>
      </c>
      <c r="I162" s="233" t="e">
        <f t="shared" si="136"/>
        <v>#DIV/0!</v>
      </c>
      <c r="J162" s="233" t="e">
        <f t="shared" si="137"/>
        <v>#DIV/0!</v>
      </c>
      <c r="K162" s="233" t="e">
        <f t="shared" si="138"/>
        <v>#DIV/0!</v>
      </c>
      <c r="L162" s="233" t="e">
        <f t="shared" si="139"/>
        <v>#DIV/0!</v>
      </c>
    </row>
    <row r="163" spans="1:12" hidden="1" x14ac:dyDescent="0.2">
      <c r="A163" s="1256"/>
      <c r="B163" s="321">
        <f>$K$8</f>
        <v>0</v>
      </c>
      <c r="C163" s="221">
        <f>AE34</f>
        <v>0</v>
      </c>
      <c r="D163" s="221">
        <f>AF34</f>
        <v>0</v>
      </c>
      <c r="E163" s="221">
        <f>AG34</f>
        <v>0</v>
      </c>
      <c r="F163" s="219">
        <f t="shared" si="135"/>
        <v>0</v>
      </c>
      <c r="H163" s="321">
        <f>$K$8</f>
        <v>0</v>
      </c>
      <c r="I163" s="233" t="e">
        <f t="shared" si="136"/>
        <v>#DIV/0!</v>
      </c>
      <c r="J163" s="233" t="e">
        <f t="shared" si="137"/>
        <v>#DIV/0!</v>
      </c>
      <c r="K163" s="233" t="e">
        <f t="shared" si="138"/>
        <v>#DIV/0!</v>
      </c>
      <c r="L163" s="233" t="e">
        <f t="shared" si="139"/>
        <v>#DIV/0!</v>
      </c>
    </row>
    <row r="164" spans="1:12" hidden="1" x14ac:dyDescent="0.2">
      <c r="A164" s="1256"/>
      <c r="B164" s="436">
        <f>$L$8</f>
        <v>0</v>
      </c>
      <c r="C164" s="50">
        <f>AI34</f>
        <v>0</v>
      </c>
      <c r="D164" s="50">
        <f>AJ34</f>
        <v>0</v>
      </c>
      <c r="E164" s="50">
        <f>AK34</f>
        <v>0</v>
      </c>
      <c r="F164" s="50">
        <f t="shared" si="135"/>
        <v>0</v>
      </c>
      <c r="H164" s="436">
        <f>$L$8</f>
        <v>0</v>
      </c>
      <c r="I164" s="233" t="e">
        <f t="shared" si="136"/>
        <v>#DIV/0!</v>
      </c>
      <c r="J164" s="233" t="e">
        <f t="shared" si="137"/>
        <v>#DIV/0!</v>
      </c>
      <c r="K164" s="233" t="e">
        <f t="shared" si="138"/>
        <v>#DIV/0!</v>
      </c>
      <c r="L164" s="44" t="e">
        <f t="shared" si="139"/>
        <v>#DIV/0!</v>
      </c>
    </row>
    <row r="165" spans="1:12" hidden="1" x14ac:dyDescent="0.2">
      <c r="A165" s="1256"/>
      <c r="B165" s="250" t="s">
        <v>24</v>
      </c>
      <c r="C165" s="309">
        <f>SUM(C156:C164)</f>
        <v>0</v>
      </c>
      <c r="D165" s="309">
        <f>SUM(D156:D164)</f>
        <v>0</v>
      </c>
      <c r="E165" s="309">
        <f>SUM(E156:E164)</f>
        <v>0</v>
      </c>
      <c r="F165" s="309">
        <f>SUM(F156:F164)</f>
        <v>0</v>
      </c>
      <c r="H165" s="250" t="s">
        <v>24</v>
      </c>
      <c r="I165" s="309" t="e">
        <f>SUM(I156:I164)</f>
        <v>#DIV/0!</v>
      </c>
      <c r="J165" s="309" t="e">
        <f>SUM(J156:J164)</f>
        <v>#DIV/0!</v>
      </c>
      <c r="K165" s="309" t="e">
        <f>SUM(K156:K164)</f>
        <v>#DIV/0!</v>
      </c>
      <c r="L165" s="309" t="e">
        <f>SUM(L156:L164)</f>
        <v>#DIV/0!</v>
      </c>
    </row>
    <row r="166" spans="1:12" hidden="1" x14ac:dyDescent="0.2">
      <c r="A166" s="1256"/>
      <c r="C166" s="22" t="e">
        <f>C165/$F$165</f>
        <v>#DIV/0!</v>
      </c>
      <c r="D166" s="22" t="e">
        <f>D165/$F$165</f>
        <v>#DIV/0!</v>
      </c>
      <c r="E166" s="22" t="e">
        <f>E165/$F$165</f>
        <v>#DIV/0!</v>
      </c>
      <c r="F166" s="30" t="e">
        <f>SUM(C166:E166)</f>
        <v>#DIV/0!</v>
      </c>
      <c r="I166" s="322" t="e">
        <f>I165/$L$165</f>
        <v>#DIV/0!</v>
      </c>
      <c r="J166" s="322" t="e">
        <f>J165/$L$165</f>
        <v>#DIV/0!</v>
      </c>
      <c r="K166" s="322" t="e">
        <f>K165/$L$165</f>
        <v>#DIV/0!</v>
      </c>
      <c r="L166" s="30" t="e">
        <f>SUM(I166:K166)</f>
        <v>#DIV/0!</v>
      </c>
    </row>
    <row r="167" spans="1:12" hidden="1" x14ac:dyDescent="0.2">
      <c r="A167" s="1256"/>
      <c r="B167" s="19"/>
      <c r="C167" s="23"/>
      <c r="D167" s="23"/>
      <c r="E167" s="23"/>
      <c r="F167" s="313"/>
      <c r="G167" s="19"/>
      <c r="H167" s="19"/>
      <c r="I167" s="19"/>
      <c r="J167" s="19"/>
      <c r="K167" s="19"/>
      <c r="L167" s="19"/>
    </row>
    <row r="168" spans="1:12" ht="12.75" hidden="1" customHeight="1" x14ac:dyDescent="0.2">
      <c r="A168" s="1256"/>
      <c r="B168" s="5" t="s">
        <v>73</v>
      </c>
      <c r="H168" s="5" t="s">
        <v>72</v>
      </c>
    </row>
    <row r="169" spans="1:12" ht="25.5" hidden="1" customHeight="1" x14ac:dyDescent="0.2">
      <c r="A169" s="1256"/>
      <c r="B169" s="244"/>
      <c r="C169" s="245" t="s">
        <v>27</v>
      </c>
      <c r="D169" s="246" t="s">
        <v>59</v>
      </c>
      <c r="E169" s="245" t="s">
        <v>89</v>
      </c>
      <c r="F169" s="245" t="s">
        <v>24</v>
      </c>
      <c r="H169" s="244"/>
      <c r="I169" s="245" t="s">
        <v>27</v>
      </c>
      <c r="J169" s="246" t="s">
        <v>59</v>
      </c>
      <c r="K169" s="245" t="s">
        <v>89</v>
      </c>
      <c r="L169" s="245" t="s">
        <v>24</v>
      </c>
    </row>
    <row r="170" spans="1:12" ht="12.75" hidden="1" customHeight="1" x14ac:dyDescent="0.2">
      <c r="A170" s="1256"/>
      <c r="B170" s="250" t="str">
        <f>$D$8</f>
        <v>Pills</v>
      </c>
      <c r="C170" s="219">
        <f>C39/15</f>
        <v>0</v>
      </c>
      <c r="D170" s="219">
        <f>D39/15</f>
        <v>0</v>
      </c>
      <c r="E170" s="219">
        <f>E39/15</f>
        <v>0</v>
      </c>
      <c r="F170" s="220">
        <f t="shared" ref="F170:F178" si="140">SUM(C170:E170)</f>
        <v>0</v>
      </c>
      <c r="H170" s="250" t="str">
        <f>$D$8</f>
        <v>Pills</v>
      </c>
      <c r="I170" s="233" t="e">
        <f t="shared" ref="I170:I178" si="141">C170/F170</f>
        <v>#DIV/0!</v>
      </c>
      <c r="J170" s="233" t="e">
        <f t="shared" ref="J170:J178" si="142">D170/F170</f>
        <v>#DIV/0!</v>
      </c>
      <c r="K170" s="233" t="e">
        <f t="shared" ref="K170:K178" si="143">E170/F170</f>
        <v>#DIV/0!</v>
      </c>
      <c r="L170" s="234" t="e">
        <f t="shared" ref="L170:L178" si="144">SUM(I170:K170)</f>
        <v>#DIV/0!</v>
      </c>
    </row>
    <row r="171" spans="1:12" ht="12.75" hidden="1" customHeight="1" x14ac:dyDescent="0.2">
      <c r="A171" s="1256"/>
      <c r="B171" s="435" t="str">
        <f>$E$8</f>
        <v>Injectables</v>
      </c>
      <c r="C171" s="220">
        <f>G39/4</f>
        <v>0</v>
      </c>
      <c r="D171" s="220">
        <f>H39/4</f>
        <v>0</v>
      </c>
      <c r="E171" s="220">
        <f>I39/4</f>
        <v>0</v>
      </c>
      <c r="F171" s="220">
        <f t="shared" si="140"/>
        <v>0</v>
      </c>
      <c r="H171" s="435" t="str">
        <f>$E$8</f>
        <v>Injectables</v>
      </c>
      <c r="I171" s="233" t="e">
        <f t="shared" si="141"/>
        <v>#DIV/0!</v>
      </c>
      <c r="J171" s="233" t="e">
        <f t="shared" si="142"/>
        <v>#DIV/0!</v>
      </c>
      <c r="K171" s="233" t="e">
        <f t="shared" si="143"/>
        <v>#DIV/0!</v>
      </c>
      <c r="L171" s="234" t="e">
        <f t="shared" si="144"/>
        <v>#DIV/0!</v>
      </c>
    </row>
    <row r="172" spans="1:12" ht="12.75" hidden="1" customHeight="1" x14ac:dyDescent="0.2">
      <c r="A172" s="1256"/>
      <c r="B172" s="250" t="str">
        <f>$F$8</f>
        <v>Condoms (male)</v>
      </c>
      <c r="C172" s="220">
        <f>K39/120</f>
        <v>0</v>
      </c>
      <c r="D172" s="220">
        <f>L39/120</f>
        <v>0</v>
      </c>
      <c r="E172" s="220">
        <f>M39/120</f>
        <v>0</v>
      </c>
      <c r="F172" s="220">
        <f t="shared" si="140"/>
        <v>0</v>
      </c>
      <c r="H172" s="250" t="str">
        <f>$F$8</f>
        <v>Condoms (male)</v>
      </c>
      <c r="I172" s="233" t="e">
        <f t="shared" si="141"/>
        <v>#DIV/0!</v>
      </c>
      <c r="J172" s="233" t="e">
        <f t="shared" si="142"/>
        <v>#DIV/0!</v>
      </c>
      <c r="K172" s="233" t="e">
        <f t="shared" si="143"/>
        <v>#DIV/0!</v>
      </c>
      <c r="L172" s="234" t="e">
        <f t="shared" si="144"/>
        <v>#DIV/0!</v>
      </c>
    </row>
    <row r="173" spans="1:12" ht="12.75" hidden="1" customHeight="1" x14ac:dyDescent="0.2">
      <c r="A173" s="1256"/>
      <c r="B173" s="250" t="str">
        <f>$G$8</f>
        <v>Condoms (female)</v>
      </c>
      <c r="C173" s="220">
        <f>O39/120</f>
        <v>0</v>
      </c>
      <c r="D173" s="220">
        <f>P39/120</f>
        <v>0</v>
      </c>
      <c r="E173" s="220">
        <f>Q39/120</f>
        <v>0</v>
      </c>
      <c r="F173" s="220">
        <f t="shared" si="140"/>
        <v>0</v>
      </c>
      <c r="H173" s="250" t="str">
        <f>$G$8</f>
        <v>Condoms (female)</v>
      </c>
      <c r="I173" s="233" t="e">
        <f t="shared" si="141"/>
        <v>#DIV/0!</v>
      </c>
      <c r="J173" s="233" t="e">
        <f t="shared" si="142"/>
        <v>#DIV/0!</v>
      </c>
      <c r="K173" s="233" t="e">
        <f t="shared" si="143"/>
        <v>#DIV/0!</v>
      </c>
      <c r="L173" s="234" t="e">
        <f t="shared" si="144"/>
        <v>#DIV/0!</v>
      </c>
    </row>
    <row r="174" spans="1:12" ht="12.75" hidden="1" customHeight="1" x14ac:dyDescent="0.2">
      <c r="A174" s="1256"/>
      <c r="B174" s="321" t="str">
        <f>$H$8</f>
        <v>Implants</v>
      </c>
      <c r="C174" s="50">
        <f>S39*3.5</f>
        <v>0</v>
      </c>
      <c r="D174" s="50">
        <f>T39*3.5</f>
        <v>0</v>
      </c>
      <c r="E174" s="50">
        <f>U39*3.5</f>
        <v>0</v>
      </c>
      <c r="F174" s="219">
        <f t="shared" si="140"/>
        <v>0</v>
      </c>
      <c r="H174" s="321" t="str">
        <f>$H$8</f>
        <v>Implants</v>
      </c>
      <c r="I174" s="233" t="e">
        <f t="shared" si="141"/>
        <v>#DIV/0!</v>
      </c>
      <c r="J174" s="233" t="e">
        <f t="shared" si="142"/>
        <v>#DIV/0!</v>
      </c>
      <c r="K174" s="233" t="e">
        <f t="shared" si="143"/>
        <v>#DIV/0!</v>
      </c>
      <c r="L174" s="233" t="e">
        <f t="shared" si="144"/>
        <v>#DIV/0!</v>
      </c>
    </row>
    <row r="175" spans="1:12" ht="12.75" hidden="1" customHeight="1" x14ac:dyDescent="0.2">
      <c r="A175" s="1256"/>
      <c r="B175" s="321" t="str">
        <f>$I$8</f>
        <v>IUD</v>
      </c>
      <c r="C175" s="221">
        <f>W39*3.5</f>
        <v>0</v>
      </c>
      <c r="D175" s="221">
        <f>X39*3.5</f>
        <v>0</v>
      </c>
      <c r="E175" s="221">
        <f>Y39*3.5</f>
        <v>0</v>
      </c>
      <c r="F175" s="219">
        <f t="shared" si="140"/>
        <v>0</v>
      </c>
      <c r="H175" s="321" t="str">
        <f>$I$8</f>
        <v>IUD</v>
      </c>
      <c r="I175" s="233" t="e">
        <f t="shared" si="141"/>
        <v>#DIV/0!</v>
      </c>
      <c r="J175" s="233" t="e">
        <f t="shared" si="142"/>
        <v>#DIV/0!</v>
      </c>
      <c r="K175" s="233" t="e">
        <f t="shared" si="143"/>
        <v>#DIV/0!</v>
      </c>
      <c r="L175" s="233" t="e">
        <f t="shared" si="144"/>
        <v>#DIV/0!</v>
      </c>
    </row>
    <row r="176" spans="1:12" ht="27" hidden="1" customHeight="1" x14ac:dyDescent="0.2">
      <c r="A176" s="1256"/>
      <c r="B176" s="321" t="str">
        <f>$J$8</f>
        <v>Emergency Contraceptives</v>
      </c>
      <c r="C176" s="438">
        <f>AA39/20</f>
        <v>0</v>
      </c>
      <c r="D176" s="438">
        <f>AB39/20</f>
        <v>0</v>
      </c>
      <c r="E176" s="438">
        <f>AC39/20</f>
        <v>0</v>
      </c>
      <c r="F176" s="219">
        <f t="shared" si="140"/>
        <v>0</v>
      </c>
      <c r="H176" s="321" t="str">
        <f>$J$8</f>
        <v>Emergency Contraceptives</v>
      </c>
      <c r="I176" s="233" t="e">
        <f t="shared" si="141"/>
        <v>#DIV/0!</v>
      </c>
      <c r="J176" s="233" t="e">
        <f t="shared" si="142"/>
        <v>#DIV/0!</v>
      </c>
      <c r="K176" s="233" t="e">
        <f t="shared" si="143"/>
        <v>#DIV/0!</v>
      </c>
      <c r="L176" s="233" t="e">
        <f t="shared" si="144"/>
        <v>#DIV/0!</v>
      </c>
    </row>
    <row r="177" spans="1:12" ht="12.75" hidden="1" customHeight="1" x14ac:dyDescent="0.2">
      <c r="A177" s="1256"/>
      <c r="B177" s="321">
        <f>$K$8</f>
        <v>0</v>
      </c>
      <c r="C177" s="438">
        <f>AE39</f>
        <v>0</v>
      </c>
      <c r="D177" s="438">
        <f>AF39</f>
        <v>0</v>
      </c>
      <c r="E177" s="438">
        <f>AG39</f>
        <v>0</v>
      </c>
      <c r="F177" s="219">
        <f t="shared" si="140"/>
        <v>0</v>
      </c>
      <c r="H177" s="321">
        <f>$K$8</f>
        <v>0</v>
      </c>
      <c r="I177" s="233" t="e">
        <f t="shared" si="141"/>
        <v>#DIV/0!</v>
      </c>
      <c r="J177" s="233" t="e">
        <f t="shared" si="142"/>
        <v>#DIV/0!</v>
      </c>
      <c r="K177" s="233" t="e">
        <f t="shared" si="143"/>
        <v>#DIV/0!</v>
      </c>
      <c r="L177" s="233" t="e">
        <f t="shared" si="144"/>
        <v>#DIV/0!</v>
      </c>
    </row>
    <row r="178" spans="1:12" ht="12.75" hidden="1" customHeight="1" x14ac:dyDescent="0.2">
      <c r="A178" s="1256"/>
      <c r="B178" s="437" t="s">
        <v>31</v>
      </c>
      <c r="C178" s="220">
        <f>AI39</f>
        <v>0</v>
      </c>
      <c r="D178" s="220">
        <f>AJ39</f>
        <v>0</v>
      </c>
      <c r="E178" s="220">
        <f>AK39</f>
        <v>0</v>
      </c>
      <c r="F178" s="50">
        <f t="shared" si="140"/>
        <v>0</v>
      </c>
      <c r="H178" s="42" t="s">
        <v>31</v>
      </c>
      <c r="I178" s="233" t="e">
        <f t="shared" si="141"/>
        <v>#DIV/0!</v>
      </c>
      <c r="J178" s="233" t="e">
        <f t="shared" si="142"/>
        <v>#DIV/0!</v>
      </c>
      <c r="K178" s="233" t="e">
        <f t="shared" si="143"/>
        <v>#DIV/0!</v>
      </c>
      <c r="L178" s="44" t="e">
        <f t="shared" si="144"/>
        <v>#DIV/0!</v>
      </c>
    </row>
    <row r="179" spans="1:12" ht="12.75" hidden="1" customHeight="1" x14ac:dyDescent="0.2">
      <c r="A179" s="1256"/>
      <c r="C179" s="45">
        <f>SUM(C170:C178)</f>
        <v>0</v>
      </c>
      <c r="D179" s="45">
        <f>SUM(D170:D178)</f>
        <v>0</v>
      </c>
      <c r="E179" s="45">
        <f>SUM(E170:E178)</f>
        <v>0</v>
      </c>
      <c r="F179" s="45">
        <f>SUM(F170:F178)</f>
        <v>0</v>
      </c>
      <c r="G179" s="45"/>
    </row>
    <row r="180" spans="1:12" ht="12.75" hidden="1" customHeight="1" x14ac:dyDescent="0.2">
      <c r="A180" s="1256"/>
      <c r="C180" s="22" t="e">
        <f>C179/$F$179</f>
        <v>#DIV/0!</v>
      </c>
      <c r="D180" s="22" t="e">
        <f>D179/$F$179</f>
        <v>#DIV/0!</v>
      </c>
      <c r="E180" s="22" t="e">
        <f>E179/$F$179</f>
        <v>#DIV/0!</v>
      </c>
      <c r="F180" s="22" t="e">
        <f>SUM(C180:E180)</f>
        <v>#DIV/0!</v>
      </c>
      <c r="G180" s="30"/>
    </row>
    <row r="181" spans="1:12" ht="12.75" hidden="1" customHeight="1" x14ac:dyDescent="0.2">
      <c r="A181" s="1256"/>
    </row>
    <row r="182" spans="1:12" hidden="1" x14ac:dyDescent="0.2">
      <c r="A182" s="1256"/>
      <c r="B182" s="5" t="s">
        <v>70</v>
      </c>
      <c r="H182" s="329" t="s">
        <v>74</v>
      </c>
      <c r="I182" s="330"/>
      <c r="J182" s="330"/>
      <c r="K182" s="330"/>
      <c r="L182" s="330"/>
    </row>
    <row r="183" spans="1:12" ht="25.5" hidden="1" x14ac:dyDescent="0.2">
      <c r="A183" s="1256"/>
      <c r="B183" s="247"/>
      <c r="C183" s="248" t="s">
        <v>27</v>
      </c>
      <c r="D183" s="249" t="s">
        <v>59</v>
      </c>
      <c r="E183" s="248" t="s">
        <v>89</v>
      </c>
      <c r="F183" s="248" t="s">
        <v>24</v>
      </c>
      <c r="H183" s="247"/>
      <c r="I183" s="248" t="s">
        <v>27</v>
      </c>
      <c r="J183" s="249" t="s">
        <v>59</v>
      </c>
      <c r="K183" s="248" t="s">
        <v>89</v>
      </c>
      <c r="L183" s="248" t="s">
        <v>24</v>
      </c>
    </row>
    <row r="184" spans="1:12" hidden="1" x14ac:dyDescent="0.2">
      <c r="A184" s="1256"/>
      <c r="B184" s="250" t="str">
        <f>$D$8</f>
        <v>Pills</v>
      </c>
      <c r="C184" s="219">
        <f>C72/15</f>
        <v>0</v>
      </c>
      <c r="D184" s="219">
        <f>D72/15</f>
        <v>0</v>
      </c>
      <c r="E184" s="219">
        <f>E72/15</f>
        <v>0</v>
      </c>
      <c r="F184" s="220">
        <f t="shared" ref="F184:F192" si="145">SUM(C184:E184)</f>
        <v>0</v>
      </c>
      <c r="H184" s="250" t="str">
        <f>$D$8</f>
        <v>Pills</v>
      </c>
      <c r="I184" s="233" t="e">
        <f t="shared" ref="I184:I192" si="146">C184/F184</f>
        <v>#DIV/0!</v>
      </c>
      <c r="J184" s="233" t="e">
        <f t="shared" ref="J184:J192" si="147">D184/F184</f>
        <v>#DIV/0!</v>
      </c>
      <c r="K184" s="233" t="e">
        <f t="shared" ref="K184:K192" si="148">E184/F184</f>
        <v>#DIV/0!</v>
      </c>
      <c r="L184" s="234" t="e">
        <f t="shared" ref="L184:L192" si="149">SUM(I184:K184)</f>
        <v>#DIV/0!</v>
      </c>
    </row>
    <row r="185" spans="1:12" hidden="1" x14ac:dyDescent="0.2">
      <c r="A185" s="1256"/>
      <c r="B185" s="435" t="str">
        <f>$E$8</f>
        <v>Injectables</v>
      </c>
      <c r="C185" s="220">
        <f>G72/4</f>
        <v>0</v>
      </c>
      <c r="D185" s="220">
        <f>H72/4</f>
        <v>0</v>
      </c>
      <c r="E185" s="220">
        <f>I72/4</f>
        <v>0</v>
      </c>
      <c r="F185" s="220">
        <f t="shared" si="145"/>
        <v>0</v>
      </c>
      <c r="H185" s="435" t="str">
        <f>$E$8</f>
        <v>Injectables</v>
      </c>
      <c r="I185" s="233" t="e">
        <f t="shared" si="146"/>
        <v>#DIV/0!</v>
      </c>
      <c r="J185" s="233" t="e">
        <f t="shared" si="147"/>
        <v>#DIV/0!</v>
      </c>
      <c r="K185" s="233" t="e">
        <f t="shared" si="148"/>
        <v>#DIV/0!</v>
      </c>
      <c r="L185" s="234" t="e">
        <f t="shared" si="149"/>
        <v>#DIV/0!</v>
      </c>
    </row>
    <row r="186" spans="1:12" ht="25.5" hidden="1" x14ac:dyDescent="0.2">
      <c r="A186" s="1256"/>
      <c r="B186" s="250" t="str">
        <f>$F$8</f>
        <v>Condoms (male)</v>
      </c>
      <c r="C186" s="220">
        <f>K72/120</f>
        <v>0</v>
      </c>
      <c r="D186" s="220">
        <f>L72/120</f>
        <v>0</v>
      </c>
      <c r="E186" s="220">
        <f>M72/120</f>
        <v>0</v>
      </c>
      <c r="F186" s="220">
        <f t="shared" si="145"/>
        <v>0</v>
      </c>
      <c r="H186" s="250" t="str">
        <f>$F$8</f>
        <v>Condoms (male)</v>
      </c>
      <c r="I186" s="233" t="e">
        <f t="shared" si="146"/>
        <v>#DIV/0!</v>
      </c>
      <c r="J186" s="233" t="e">
        <f t="shared" si="147"/>
        <v>#DIV/0!</v>
      </c>
      <c r="K186" s="233" t="e">
        <f t="shared" si="148"/>
        <v>#DIV/0!</v>
      </c>
      <c r="L186" s="234" t="e">
        <f t="shared" si="149"/>
        <v>#DIV/0!</v>
      </c>
    </row>
    <row r="187" spans="1:12" ht="25.5" hidden="1" x14ac:dyDescent="0.2">
      <c r="A187" s="1256"/>
      <c r="B187" s="250" t="str">
        <f>$G$8</f>
        <v>Condoms (female)</v>
      </c>
      <c r="C187" s="220">
        <f>O72/120</f>
        <v>0</v>
      </c>
      <c r="D187" s="220">
        <f>P72/120</f>
        <v>0</v>
      </c>
      <c r="E187" s="220">
        <f>Q72/120</f>
        <v>0</v>
      </c>
      <c r="F187" s="220">
        <f t="shared" si="145"/>
        <v>0</v>
      </c>
      <c r="H187" s="250" t="str">
        <f>$G$8</f>
        <v>Condoms (female)</v>
      </c>
      <c r="I187" s="233" t="e">
        <f t="shared" si="146"/>
        <v>#DIV/0!</v>
      </c>
      <c r="J187" s="233" t="e">
        <f t="shared" si="147"/>
        <v>#DIV/0!</v>
      </c>
      <c r="K187" s="233" t="e">
        <f t="shared" si="148"/>
        <v>#DIV/0!</v>
      </c>
      <c r="L187" s="234" t="e">
        <f t="shared" si="149"/>
        <v>#DIV/0!</v>
      </c>
    </row>
    <row r="188" spans="1:12" hidden="1" x14ac:dyDescent="0.2">
      <c r="A188" s="1256"/>
      <c r="B188" s="321" t="str">
        <f>$H$8</f>
        <v>Implants</v>
      </c>
      <c r="C188" s="50">
        <f>S72*3.5</f>
        <v>0</v>
      </c>
      <c r="D188" s="50">
        <f>T72/0.29</f>
        <v>0</v>
      </c>
      <c r="E188" s="50">
        <f>U72/0.29</f>
        <v>0</v>
      </c>
      <c r="F188" s="219">
        <f t="shared" si="145"/>
        <v>0</v>
      </c>
      <c r="H188" s="321" t="str">
        <f>$H$8</f>
        <v>Implants</v>
      </c>
      <c r="I188" s="233" t="e">
        <f t="shared" si="146"/>
        <v>#DIV/0!</v>
      </c>
      <c r="J188" s="233" t="e">
        <f t="shared" si="147"/>
        <v>#DIV/0!</v>
      </c>
      <c r="K188" s="233" t="e">
        <f t="shared" si="148"/>
        <v>#DIV/0!</v>
      </c>
      <c r="L188" s="233" t="e">
        <f t="shared" si="149"/>
        <v>#DIV/0!</v>
      </c>
    </row>
    <row r="189" spans="1:12" hidden="1" x14ac:dyDescent="0.2">
      <c r="A189" s="1256"/>
      <c r="B189" s="321" t="str">
        <f>$I$8</f>
        <v>IUD</v>
      </c>
      <c r="C189" s="221">
        <f>W72*3.5</f>
        <v>0</v>
      </c>
      <c r="D189" s="221">
        <f>X72*3.5</f>
        <v>0</v>
      </c>
      <c r="E189" s="221">
        <f>Y72*3.5</f>
        <v>0</v>
      </c>
      <c r="F189" s="219">
        <f t="shared" si="145"/>
        <v>0</v>
      </c>
      <c r="H189" s="321" t="str">
        <f>$I$8</f>
        <v>IUD</v>
      </c>
      <c r="I189" s="233" t="e">
        <f t="shared" si="146"/>
        <v>#DIV/0!</v>
      </c>
      <c r="J189" s="233" t="e">
        <f t="shared" si="147"/>
        <v>#DIV/0!</v>
      </c>
      <c r="K189" s="233" t="e">
        <f t="shared" si="148"/>
        <v>#DIV/0!</v>
      </c>
      <c r="L189" s="233" t="e">
        <f t="shared" si="149"/>
        <v>#DIV/0!</v>
      </c>
    </row>
    <row r="190" spans="1:12" ht="38.25" hidden="1" x14ac:dyDescent="0.2">
      <c r="A190" s="1256"/>
      <c r="B190" s="321" t="str">
        <f>$J$8</f>
        <v>Emergency Contraceptives</v>
      </c>
      <c r="C190" s="221">
        <f>AA72/20</f>
        <v>0</v>
      </c>
      <c r="D190" s="221">
        <f>AB72/20</f>
        <v>0</v>
      </c>
      <c r="E190" s="221">
        <f>AC72/20</f>
        <v>0</v>
      </c>
      <c r="F190" s="219">
        <f t="shared" si="145"/>
        <v>0</v>
      </c>
      <c r="H190" s="321" t="str">
        <f>$J$8</f>
        <v>Emergency Contraceptives</v>
      </c>
      <c r="I190" s="233" t="e">
        <f t="shared" si="146"/>
        <v>#DIV/0!</v>
      </c>
      <c r="J190" s="233" t="e">
        <f t="shared" si="147"/>
        <v>#DIV/0!</v>
      </c>
      <c r="K190" s="233" t="e">
        <f t="shared" si="148"/>
        <v>#DIV/0!</v>
      </c>
      <c r="L190" s="233" t="e">
        <f t="shared" si="149"/>
        <v>#DIV/0!</v>
      </c>
    </row>
    <row r="191" spans="1:12" hidden="1" x14ac:dyDescent="0.2">
      <c r="A191" s="1256"/>
      <c r="B191" s="321">
        <f>$K$8</f>
        <v>0</v>
      </c>
      <c r="C191" s="438">
        <f>AE72</f>
        <v>0</v>
      </c>
      <c r="D191" s="438">
        <f>AF72</f>
        <v>0</v>
      </c>
      <c r="E191" s="438">
        <f>AG72</f>
        <v>0</v>
      </c>
      <c r="F191" s="219">
        <f t="shared" si="145"/>
        <v>0</v>
      </c>
      <c r="H191" s="321">
        <f>$K$8</f>
        <v>0</v>
      </c>
      <c r="I191" s="233" t="e">
        <f t="shared" si="146"/>
        <v>#DIV/0!</v>
      </c>
      <c r="J191" s="233" t="e">
        <f t="shared" si="147"/>
        <v>#DIV/0!</v>
      </c>
      <c r="K191" s="233" t="e">
        <f t="shared" si="148"/>
        <v>#DIV/0!</v>
      </c>
      <c r="L191" s="233" t="e">
        <f t="shared" si="149"/>
        <v>#DIV/0!</v>
      </c>
    </row>
    <row r="192" spans="1:12" hidden="1" x14ac:dyDescent="0.2">
      <c r="A192" s="1256"/>
      <c r="B192" s="321" t="s">
        <v>31</v>
      </c>
      <c r="C192" s="220">
        <f>AI72</f>
        <v>0</v>
      </c>
      <c r="D192" s="220">
        <f>AJ72</f>
        <v>0</v>
      </c>
      <c r="E192" s="220">
        <f>AK72</f>
        <v>0</v>
      </c>
      <c r="F192" s="50">
        <f t="shared" si="145"/>
        <v>0</v>
      </c>
      <c r="H192" s="321" t="s">
        <v>31</v>
      </c>
      <c r="I192" s="233" t="e">
        <f t="shared" si="146"/>
        <v>#DIV/0!</v>
      </c>
      <c r="J192" s="233" t="e">
        <f t="shared" si="147"/>
        <v>#DIV/0!</v>
      </c>
      <c r="K192" s="233" t="e">
        <f t="shared" si="148"/>
        <v>#DIV/0!</v>
      </c>
      <c r="L192" s="44" t="e">
        <f t="shared" si="149"/>
        <v>#DIV/0!</v>
      </c>
    </row>
    <row r="193" spans="1:12" hidden="1" x14ac:dyDescent="0.2">
      <c r="A193" s="1256"/>
      <c r="B193" s="250" t="s">
        <v>24</v>
      </c>
      <c r="C193" s="309">
        <f>SUM(C184:C192)</f>
        <v>0</v>
      </c>
      <c r="D193" s="309">
        <f>SUM(D184:D192)</f>
        <v>0</v>
      </c>
      <c r="E193" s="309">
        <f>SUM(E184:E192)</f>
        <v>0</v>
      </c>
      <c r="F193" s="309">
        <f>SUM(F184:F192)</f>
        <v>0</v>
      </c>
      <c r="G193" s="45"/>
      <c r="H193" s="250" t="s">
        <v>24</v>
      </c>
      <c r="I193" s="309" t="e">
        <f>SUM(I184:I192)</f>
        <v>#DIV/0!</v>
      </c>
      <c r="J193" s="309" t="e">
        <f>SUM(J184:J192)</f>
        <v>#DIV/0!</v>
      </c>
      <c r="K193" s="309" t="e">
        <f>SUM(K184:K192)</f>
        <v>#DIV/0!</v>
      </c>
      <c r="L193" s="309" t="e">
        <f>SUM(L184:L192)</f>
        <v>#DIV/0!</v>
      </c>
    </row>
    <row r="194" spans="1:12" hidden="1" x14ac:dyDescent="0.2">
      <c r="A194" s="1256"/>
      <c r="C194" s="22" t="e">
        <f>C193/$F$193</f>
        <v>#DIV/0!</v>
      </c>
      <c r="D194" s="22" t="e">
        <f>D193/$F$193</f>
        <v>#DIV/0!</v>
      </c>
      <c r="E194" s="22" t="e">
        <f>E193/$F$193</f>
        <v>#DIV/0!</v>
      </c>
      <c r="F194" s="22" t="e">
        <f>SUM(C194:E194)</f>
        <v>#DIV/0!</v>
      </c>
      <c r="G194" s="30"/>
      <c r="I194" s="322" t="e">
        <f>I193/$L$193</f>
        <v>#DIV/0!</v>
      </c>
      <c r="J194" s="322" t="e">
        <f>J193/$L$193</f>
        <v>#DIV/0!</v>
      </c>
      <c r="K194" s="322" t="e">
        <f>K193/$L$193</f>
        <v>#DIV/0!</v>
      </c>
      <c r="L194" s="30" t="e">
        <f>SUM(I194:K194)</f>
        <v>#DIV/0!</v>
      </c>
    </row>
    <row r="195" spans="1:12" hidden="1" x14ac:dyDescent="0.2">
      <c r="A195" s="1256"/>
    </row>
    <row r="196" spans="1:12" hidden="1" x14ac:dyDescent="0.2">
      <c r="A196" s="1256"/>
    </row>
    <row r="197" spans="1:12" hidden="1" x14ac:dyDescent="0.2">
      <c r="A197" s="1256"/>
    </row>
    <row r="198" spans="1:12" hidden="1" x14ac:dyDescent="0.2">
      <c r="A198" s="1256"/>
      <c r="B198" s="5"/>
    </row>
    <row r="199" spans="1:12" hidden="1" x14ac:dyDescent="0.2">
      <c r="A199" s="1256"/>
    </row>
    <row r="200" spans="1:12" hidden="1" x14ac:dyDescent="0.2">
      <c r="A200" s="1256"/>
    </row>
    <row r="201" spans="1:12" hidden="1" x14ac:dyDescent="0.2">
      <c r="A201" s="1256"/>
    </row>
    <row r="202" spans="1:12" hidden="1" x14ac:dyDescent="0.2">
      <c r="A202" s="1256"/>
    </row>
    <row r="203" spans="1:12" hidden="1" x14ac:dyDescent="0.2">
      <c r="A203" s="1256"/>
    </row>
    <row r="204" spans="1:12" hidden="1" x14ac:dyDescent="0.2">
      <c r="A204" s="1256"/>
    </row>
    <row r="205" spans="1:12" hidden="1" x14ac:dyDescent="0.2">
      <c r="A205" s="1256"/>
    </row>
    <row r="206" spans="1:12" hidden="1" x14ac:dyDescent="0.2">
      <c r="A206" s="1256"/>
    </row>
    <row r="207" spans="1:12" hidden="1" x14ac:dyDescent="0.2">
      <c r="A207" s="1256"/>
    </row>
    <row r="208" spans="1:12" hidden="1" x14ac:dyDescent="0.2">
      <c r="A208" s="1256"/>
    </row>
    <row r="209" spans="1:6" hidden="1" x14ac:dyDescent="0.2">
      <c r="A209" s="1256"/>
    </row>
    <row r="210" spans="1:6" hidden="1" x14ac:dyDescent="0.2">
      <c r="A210" s="1256"/>
    </row>
    <row r="211" spans="1:6" hidden="1" x14ac:dyDescent="0.2">
      <c r="A211" s="1256"/>
    </row>
    <row r="212" spans="1:6" hidden="1" x14ac:dyDescent="0.2">
      <c r="A212" s="1256"/>
    </row>
    <row r="213" spans="1:6" hidden="1" x14ac:dyDescent="0.2">
      <c r="A213" s="1256"/>
    </row>
    <row r="214" spans="1:6" hidden="1" x14ac:dyDescent="0.2">
      <c r="A214" s="1256"/>
    </row>
    <row r="215" spans="1:6" hidden="1" x14ac:dyDescent="0.2">
      <c r="A215" s="1256"/>
    </row>
    <row r="216" spans="1:6" hidden="1" x14ac:dyDescent="0.2">
      <c r="A216" s="1256"/>
    </row>
    <row r="217" spans="1:6" hidden="1" x14ac:dyDescent="0.2"/>
    <row r="218" spans="1:6" hidden="1" x14ac:dyDescent="0.2"/>
    <row r="219" spans="1:6" ht="25.5" hidden="1" x14ac:dyDescent="0.2">
      <c r="B219" t="s">
        <v>61</v>
      </c>
      <c r="C219" s="223" t="s">
        <v>27</v>
      </c>
      <c r="D219" s="224" t="s">
        <v>59</v>
      </c>
      <c r="E219" s="225" t="s">
        <v>89</v>
      </c>
      <c r="F219" s="226" t="s">
        <v>24</v>
      </c>
    </row>
    <row r="220" spans="1:6" hidden="1" x14ac:dyDescent="0.2">
      <c r="B220" s="229" t="s">
        <v>66</v>
      </c>
      <c r="C220" s="22" t="e">
        <f>I128</f>
        <v>#DIV/0!</v>
      </c>
      <c r="D220" s="22" t="e">
        <f>J128</f>
        <v>#DIV/0!</v>
      </c>
      <c r="E220" s="22" t="e">
        <f>K128</f>
        <v>#DIV/0!</v>
      </c>
      <c r="F220" s="22" t="e">
        <f>SUM(C220:E220)</f>
        <v>#DIV/0!</v>
      </c>
    </row>
    <row r="221" spans="1:6" hidden="1" x14ac:dyDescent="0.2">
      <c r="B221" s="228" t="s">
        <v>58</v>
      </c>
      <c r="C221" s="22" t="e">
        <f>I142</f>
        <v>#DIV/0!</v>
      </c>
      <c r="D221" s="22" t="e">
        <f>J142</f>
        <v>#DIV/0!</v>
      </c>
      <c r="E221" s="22" t="e">
        <f>K142</f>
        <v>#DIV/0!</v>
      </c>
      <c r="F221" s="22" t="e">
        <f>SUM(C221:E221)</f>
        <v>#DIV/0!</v>
      </c>
    </row>
    <row r="222" spans="1:6" hidden="1" x14ac:dyDescent="0.2"/>
    <row r="223" spans="1:6" hidden="1" x14ac:dyDescent="0.2"/>
    <row r="224" spans="1:6" ht="25.5" hidden="1" customHeight="1" x14ac:dyDescent="0.2"/>
    <row r="225" spans="12:12" hidden="1" x14ac:dyDescent="0.2"/>
    <row r="226" spans="12:12" hidden="1" x14ac:dyDescent="0.2"/>
    <row r="227" spans="12:12" hidden="1" x14ac:dyDescent="0.2"/>
    <row r="228" spans="12:12" hidden="1" x14ac:dyDescent="0.2"/>
    <row r="229" spans="12:12" hidden="1" x14ac:dyDescent="0.2"/>
    <row r="230" spans="12:12" hidden="1" x14ac:dyDescent="0.2"/>
    <row r="231" spans="12:12" hidden="1" x14ac:dyDescent="0.2"/>
    <row r="232" spans="12:12" hidden="1" x14ac:dyDescent="0.2"/>
    <row r="233" spans="12:12" hidden="1" x14ac:dyDescent="0.2"/>
    <row r="234" spans="12:12" hidden="1" x14ac:dyDescent="0.2"/>
    <row r="235" spans="12:12" hidden="1" x14ac:dyDescent="0.2"/>
    <row r="236" spans="12:12" hidden="1" x14ac:dyDescent="0.2"/>
    <row r="237" spans="12:12" hidden="1" x14ac:dyDescent="0.2"/>
    <row r="238" spans="12:12" hidden="1" x14ac:dyDescent="0.2">
      <c r="L238" s="254"/>
    </row>
    <row r="239" spans="12:12" hidden="1" x14ac:dyDescent="0.2"/>
    <row r="240" spans="12:12" hidden="1" x14ac:dyDescent="0.2"/>
    <row r="241" spans="1:12" hidden="1" x14ac:dyDescent="0.2"/>
    <row r="242" spans="1:12" hidden="1" x14ac:dyDescent="0.2"/>
    <row r="243" spans="1:12" hidden="1" x14ac:dyDescent="0.2"/>
    <row r="244" spans="1:12" hidden="1" x14ac:dyDescent="0.2"/>
    <row r="245" spans="1:12" hidden="1" x14ac:dyDescent="0.2">
      <c r="A245" s="5" t="s">
        <v>62</v>
      </c>
    </row>
    <row r="246" spans="1:12" hidden="1" x14ac:dyDescent="0.2">
      <c r="B246" s="5"/>
      <c r="C246" s="5" t="s">
        <v>65</v>
      </c>
      <c r="I246" s="5" t="s">
        <v>64</v>
      </c>
    </row>
    <row r="247" spans="1:12" hidden="1" x14ac:dyDescent="0.2">
      <c r="C247" t="str">
        <f t="shared" ref="C247:F254" si="150">C45</f>
        <v>Public</v>
      </c>
      <c r="D247" t="str">
        <f t="shared" si="150"/>
        <v>Private Non Profit</v>
      </c>
      <c r="E247" t="str">
        <f t="shared" si="150"/>
        <v>Commercial</v>
      </c>
      <c r="F247" t="str">
        <f t="shared" si="150"/>
        <v>Total</v>
      </c>
      <c r="I247" t="str">
        <f t="shared" ref="I247:L254" si="151">C78</f>
        <v>Public</v>
      </c>
      <c r="J247" t="str">
        <f t="shared" si="151"/>
        <v>Private Non Profit</v>
      </c>
      <c r="K247" t="str">
        <f t="shared" si="151"/>
        <v>Commercial</v>
      </c>
      <c r="L247" t="str">
        <f t="shared" si="151"/>
        <v>Total</v>
      </c>
    </row>
    <row r="248" spans="1:12" hidden="1" x14ac:dyDescent="0.2">
      <c r="B248">
        <f t="shared" ref="B248:B253" si="152">B46</f>
        <v>0</v>
      </c>
      <c r="C248" s="33">
        <f t="shared" si="150"/>
        <v>0</v>
      </c>
      <c r="D248" s="33">
        <f t="shared" si="150"/>
        <v>0</v>
      </c>
      <c r="E248" s="33">
        <f t="shared" si="150"/>
        <v>0</v>
      </c>
      <c r="F248" s="33">
        <f t="shared" si="150"/>
        <v>0</v>
      </c>
      <c r="H248">
        <f t="shared" ref="H248:H253" si="153">B79</f>
        <v>0</v>
      </c>
      <c r="I248" s="33">
        <f t="shared" si="151"/>
        <v>0</v>
      </c>
      <c r="J248" s="33">
        <f t="shared" si="151"/>
        <v>0</v>
      </c>
      <c r="K248" s="33">
        <f t="shared" si="151"/>
        <v>0</v>
      </c>
      <c r="L248" s="33">
        <f t="shared" si="151"/>
        <v>0</v>
      </c>
    </row>
    <row r="249" spans="1:12" hidden="1" x14ac:dyDescent="0.2">
      <c r="B249">
        <f t="shared" si="152"/>
        <v>0</v>
      </c>
      <c r="C249" s="33">
        <f t="shared" si="150"/>
        <v>0</v>
      </c>
      <c r="D249" s="33">
        <f t="shared" si="150"/>
        <v>0</v>
      </c>
      <c r="E249" s="33">
        <f t="shared" si="150"/>
        <v>0</v>
      </c>
      <c r="F249" s="33">
        <f t="shared" si="150"/>
        <v>0</v>
      </c>
      <c r="H249">
        <f t="shared" si="153"/>
        <v>0</v>
      </c>
      <c r="I249" s="33">
        <f t="shared" si="151"/>
        <v>0</v>
      </c>
      <c r="J249" s="33">
        <f t="shared" si="151"/>
        <v>0</v>
      </c>
      <c r="K249" s="33">
        <f t="shared" si="151"/>
        <v>0</v>
      </c>
      <c r="L249" s="33">
        <f t="shared" si="151"/>
        <v>0</v>
      </c>
    </row>
    <row r="250" spans="1:12" hidden="1" x14ac:dyDescent="0.2">
      <c r="B250">
        <f t="shared" si="152"/>
        <v>1</v>
      </c>
      <c r="C250" s="33">
        <f t="shared" si="150"/>
        <v>0</v>
      </c>
      <c r="D250" s="33">
        <f t="shared" si="150"/>
        <v>0</v>
      </c>
      <c r="E250" s="33">
        <f t="shared" si="150"/>
        <v>0</v>
      </c>
      <c r="F250" s="33">
        <f t="shared" si="150"/>
        <v>0</v>
      </c>
      <c r="H250">
        <f t="shared" si="153"/>
        <v>1</v>
      </c>
      <c r="I250" s="33">
        <f t="shared" si="151"/>
        <v>0</v>
      </c>
      <c r="J250" s="33">
        <f t="shared" si="151"/>
        <v>0</v>
      </c>
      <c r="K250" s="33">
        <f t="shared" si="151"/>
        <v>0</v>
      </c>
      <c r="L250" s="33">
        <f t="shared" si="151"/>
        <v>0</v>
      </c>
    </row>
    <row r="251" spans="1:12" hidden="1" x14ac:dyDescent="0.2">
      <c r="B251">
        <f t="shared" si="152"/>
        <v>2</v>
      </c>
      <c r="C251" s="33">
        <f t="shared" si="150"/>
        <v>0</v>
      </c>
      <c r="D251" s="33">
        <f t="shared" si="150"/>
        <v>0</v>
      </c>
      <c r="E251" s="33">
        <f t="shared" si="150"/>
        <v>0</v>
      </c>
      <c r="F251" s="33">
        <f t="shared" si="150"/>
        <v>0</v>
      </c>
      <c r="H251">
        <f t="shared" si="153"/>
        <v>2</v>
      </c>
      <c r="I251" s="33">
        <f t="shared" si="151"/>
        <v>0</v>
      </c>
      <c r="J251" s="33">
        <f t="shared" si="151"/>
        <v>0</v>
      </c>
      <c r="K251" s="33">
        <f t="shared" si="151"/>
        <v>0</v>
      </c>
      <c r="L251" s="33">
        <f t="shared" si="151"/>
        <v>0</v>
      </c>
    </row>
    <row r="252" spans="1:12" hidden="1" x14ac:dyDescent="0.2">
      <c r="B252">
        <f t="shared" si="152"/>
        <v>3</v>
      </c>
      <c r="C252" s="33">
        <f t="shared" si="150"/>
        <v>0</v>
      </c>
      <c r="D252" s="33">
        <f t="shared" si="150"/>
        <v>0</v>
      </c>
      <c r="E252" s="33">
        <f t="shared" si="150"/>
        <v>0</v>
      </c>
      <c r="F252" s="33">
        <f t="shared" si="150"/>
        <v>0</v>
      </c>
      <c r="H252">
        <f t="shared" si="153"/>
        <v>3</v>
      </c>
      <c r="I252" s="33">
        <f t="shared" si="151"/>
        <v>0</v>
      </c>
      <c r="J252" s="33">
        <f t="shared" si="151"/>
        <v>0</v>
      </c>
      <c r="K252" s="33">
        <f t="shared" si="151"/>
        <v>0</v>
      </c>
      <c r="L252" s="33">
        <f t="shared" si="151"/>
        <v>0</v>
      </c>
    </row>
    <row r="253" spans="1:12" hidden="1" x14ac:dyDescent="0.2">
      <c r="B253">
        <f t="shared" si="152"/>
        <v>4</v>
      </c>
      <c r="C253" s="33">
        <f t="shared" si="150"/>
        <v>0</v>
      </c>
      <c r="D253" s="33">
        <f t="shared" si="150"/>
        <v>0</v>
      </c>
      <c r="E253" s="33">
        <f t="shared" si="150"/>
        <v>0</v>
      </c>
      <c r="F253" s="33">
        <f t="shared" si="150"/>
        <v>0</v>
      </c>
      <c r="H253">
        <f t="shared" si="153"/>
        <v>4</v>
      </c>
      <c r="I253" s="33">
        <f t="shared" si="151"/>
        <v>0</v>
      </c>
      <c r="J253" s="33">
        <f t="shared" si="151"/>
        <v>0</v>
      </c>
      <c r="K253" s="33">
        <f t="shared" si="151"/>
        <v>0</v>
      </c>
      <c r="L253" s="33">
        <f t="shared" si="151"/>
        <v>0</v>
      </c>
    </row>
    <row r="254" spans="1:12" hidden="1" x14ac:dyDescent="0.2">
      <c r="C254" s="33">
        <f t="shared" si="150"/>
        <v>0</v>
      </c>
      <c r="D254" s="33">
        <f t="shared" si="150"/>
        <v>0</v>
      </c>
      <c r="E254" s="33">
        <f t="shared" si="150"/>
        <v>0</v>
      </c>
      <c r="F254" s="33">
        <f t="shared" si="150"/>
        <v>0</v>
      </c>
      <c r="I254" s="33">
        <f t="shared" si="151"/>
        <v>0</v>
      </c>
      <c r="J254" s="33">
        <f t="shared" si="151"/>
        <v>0</v>
      </c>
      <c r="K254" s="33">
        <f t="shared" si="151"/>
        <v>0</v>
      </c>
      <c r="L254" s="33">
        <f t="shared" si="151"/>
        <v>0</v>
      </c>
    </row>
    <row r="255" spans="1:12" hidden="1" x14ac:dyDescent="0.2">
      <c r="C255" s="564"/>
    </row>
    <row r="256" spans="1:12" hidden="1" x14ac:dyDescent="0.2">
      <c r="C256" t="s">
        <v>27</v>
      </c>
      <c r="D256" t="s">
        <v>59</v>
      </c>
      <c r="E256" t="s">
        <v>89</v>
      </c>
      <c r="F256" t="s">
        <v>24</v>
      </c>
      <c r="I256" t="s">
        <v>27</v>
      </c>
      <c r="J256" t="s">
        <v>59</v>
      </c>
      <c r="K256" t="s">
        <v>89</v>
      </c>
      <c r="L256" t="s">
        <v>24</v>
      </c>
    </row>
    <row r="257" spans="2:12" hidden="1" x14ac:dyDescent="0.2">
      <c r="B257">
        <f t="shared" ref="B257:B262" si="154">B248</f>
        <v>0</v>
      </c>
      <c r="C257" s="564" t="e">
        <f>C248/$F$248</f>
        <v>#DIV/0!</v>
      </c>
      <c r="D257" s="564" t="e">
        <f>D248/$F$248</f>
        <v>#DIV/0!</v>
      </c>
      <c r="E257" s="564" t="e">
        <f>E248/$F$248</f>
        <v>#DIV/0!</v>
      </c>
      <c r="F257" s="30" t="e">
        <f t="shared" ref="F257:F262" si="155">SUM(C257:E257)</f>
        <v>#DIV/0!</v>
      </c>
      <c r="H257">
        <f t="shared" ref="H257:H262" si="156">H248</f>
        <v>0</v>
      </c>
      <c r="I257" s="564" t="e">
        <f>I248/$L$248</f>
        <v>#DIV/0!</v>
      </c>
      <c r="J257" s="564" t="e">
        <f>J248/$L$248</f>
        <v>#DIV/0!</v>
      </c>
      <c r="K257" s="564" t="e">
        <f>K248/$L$248</f>
        <v>#DIV/0!</v>
      </c>
      <c r="L257" s="30" t="e">
        <f t="shared" ref="L257:L262" si="157">SUM(I257:K257)</f>
        <v>#DIV/0!</v>
      </c>
    </row>
    <row r="258" spans="2:12" hidden="1" x14ac:dyDescent="0.2">
      <c r="B258">
        <f t="shared" si="154"/>
        <v>0</v>
      </c>
      <c r="C258" s="564" t="e">
        <f>C249/$F$249</f>
        <v>#DIV/0!</v>
      </c>
      <c r="D258" s="564" t="e">
        <f>D249/$F$249</f>
        <v>#DIV/0!</v>
      </c>
      <c r="E258" s="564" t="e">
        <f>E249/$F$249</f>
        <v>#DIV/0!</v>
      </c>
      <c r="F258" s="30" t="e">
        <f t="shared" si="155"/>
        <v>#DIV/0!</v>
      </c>
      <c r="H258">
        <f t="shared" si="156"/>
        <v>0</v>
      </c>
      <c r="I258" s="564" t="e">
        <f>I249/$L$249</f>
        <v>#DIV/0!</v>
      </c>
      <c r="J258" s="564" t="e">
        <f>J249/$L$249</f>
        <v>#DIV/0!</v>
      </c>
      <c r="K258" s="564" t="e">
        <f>K249/$L$249</f>
        <v>#DIV/0!</v>
      </c>
      <c r="L258" s="30" t="e">
        <f t="shared" si="157"/>
        <v>#DIV/0!</v>
      </c>
    </row>
    <row r="259" spans="2:12" hidden="1" x14ac:dyDescent="0.2">
      <c r="B259">
        <f t="shared" si="154"/>
        <v>1</v>
      </c>
      <c r="C259" s="564" t="e">
        <f>C250/$F$250</f>
        <v>#DIV/0!</v>
      </c>
      <c r="D259" s="564" t="e">
        <f>D250/$F$250</f>
        <v>#DIV/0!</v>
      </c>
      <c r="E259" s="564" t="e">
        <f>E250/$F$250</f>
        <v>#DIV/0!</v>
      </c>
      <c r="F259" s="30" t="e">
        <f t="shared" si="155"/>
        <v>#DIV/0!</v>
      </c>
      <c r="H259">
        <f t="shared" si="156"/>
        <v>1</v>
      </c>
      <c r="I259" s="564" t="e">
        <f t="shared" ref="I259:K262" si="158">I250/$L250</f>
        <v>#DIV/0!</v>
      </c>
      <c r="J259" s="564" t="e">
        <f t="shared" si="158"/>
        <v>#DIV/0!</v>
      </c>
      <c r="K259" s="564" t="e">
        <f t="shared" si="158"/>
        <v>#DIV/0!</v>
      </c>
      <c r="L259" s="30" t="e">
        <f t="shared" si="157"/>
        <v>#DIV/0!</v>
      </c>
    </row>
    <row r="260" spans="2:12" hidden="1" x14ac:dyDescent="0.2">
      <c r="B260">
        <f t="shared" si="154"/>
        <v>2</v>
      </c>
      <c r="C260" s="564" t="e">
        <f>C251/$F$251</f>
        <v>#DIV/0!</v>
      </c>
      <c r="D260" s="564" t="e">
        <f>D251/$F$251</f>
        <v>#DIV/0!</v>
      </c>
      <c r="E260" s="564" t="e">
        <f>E251/$F$251</f>
        <v>#DIV/0!</v>
      </c>
      <c r="F260" s="30" t="e">
        <f t="shared" si="155"/>
        <v>#DIV/0!</v>
      </c>
      <c r="H260">
        <f t="shared" si="156"/>
        <v>2</v>
      </c>
      <c r="I260" s="564" t="e">
        <f t="shared" si="158"/>
        <v>#DIV/0!</v>
      </c>
      <c r="J260" s="564" t="e">
        <f t="shared" si="158"/>
        <v>#DIV/0!</v>
      </c>
      <c r="K260" s="564" t="e">
        <f t="shared" si="158"/>
        <v>#DIV/0!</v>
      </c>
      <c r="L260" s="30" t="e">
        <f t="shared" si="157"/>
        <v>#DIV/0!</v>
      </c>
    </row>
    <row r="261" spans="2:12" hidden="1" x14ac:dyDescent="0.2">
      <c r="B261">
        <f t="shared" si="154"/>
        <v>3</v>
      </c>
      <c r="C261" s="564" t="e">
        <f>C252/$F$252</f>
        <v>#DIV/0!</v>
      </c>
      <c r="D261" s="564" t="e">
        <f>D252/$F$252</f>
        <v>#DIV/0!</v>
      </c>
      <c r="E261" s="564" t="e">
        <f>E252/$F$252</f>
        <v>#DIV/0!</v>
      </c>
      <c r="F261" s="30" t="e">
        <f t="shared" si="155"/>
        <v>#DIV/0!</v>
      </c>
      <c r="H261">
        <f t="shared" si="156"/>
        <v>3</v>
      </c>
      <c r="I261" s="564" t="e">
        <f t="shared" si="158"/>
        <v>#DIV/0!</v>
      </c>
      <c r="J261" s="564" t="e">
        <f t="shared" si="158"/>
        <v>#DIV/0!</v>
      </c>
      <c r="K261" s="564" t="e">
        <f t="shared" si="158"/>
        <v>#DIV/0!</v>
      </c>
      <c r="L261" s="30" t="e">
        <f t="shared" si="157"/>
        <v>#DIV/0!</v>
      </c>
    </row>
    <row r="262" spans="2:12" hidden="1" x14ac:dyDescent="0.2">
      <c r="B262">
        <f t="shared" si="154"/>
        <v>4</v>
      </c>
      <c r="C262" s="564" t="e">
        <f>C253/$F$253</f>
        <v>#DIV/0!</v>
      </c>
      <c r="D262" s="564" t="e">
        <f>D253/$F$253</f>
        <v>#DIV/0!</v>
      </c>
      <c r="E262" s="564" t="e">
        <f>E253/$F$253</f>
        <v>#DIV/0!</v>
      </c>
      <c r="F262" s="30" t="e">
        <f t="shared" si="155"/>
        <v>#DIV/0!</v>
      </c>
      <c r="H262">
        <f t="shared" si="156"/>
        <v>4</v>
      </c>
      <c r="I262" s="564" t="e">
        <f t="shared" si="158"/>
        <v>#DIV/0!</v>
      </c>
      <c r="J262" s="564" t="e">
        <f t="shared" si="158"/>
        <v>#DIV/0!</v>
      </c>
      <c r="K262" s="564" t="e">
        <f t="shared" si="158"/>
        <v>#DIV/0!</v>
      </c>
      <c r="L262" s="30" t="e">
        <f t="shared" si="157"/>
        <v>#DIV/0!</v>
      </c>
    </row>
    <row r="263" spans="2:12" hidden="1" x14ac:dyDescent="0.2"/>
    <row r="264" spans="2:12" ht="13.5" thickTop="1" x14ac:dyDescent="0.2"/>
  </sheetData>
  <sheetProtection password="E460" sheet="1"/>
  <mergeCells count="59">
    <mergeCell ref="AI77:AL77"/>
    <mergeCell ref="G65:J65"/>
    <mergeCell ref="K65:N65"/>
    <mergeCell ref="O65:R65"/>
    <mergeCell ref="D16:K16"/>
    <mergeCell ref="C32:F32"/>
    <mergeCell ref="G32:J32"/>
    <mergeCell ref="K32:N32"/>
    <mergeCell ref="P19:S19"/>
    <mergeCell ref="C65:F65"/>
    <mergeCell ref="A99:A216"/>
    <mergeCell ref="A29:A63"/>
    <mergeCell ref="A64:A96"/>
    <mergeCell ref="A18:A26"/>
    <mergeCell ref="S77:V77"/>
    <mergeCell ref="B21:B26"/>
    <mergeCell ref="C111:D111"/>
    <mergeCell ref="AI65:AL65"/>
    <mergeCell ref="AE65:AH65"/>
    <mergeCell ref="AI32:AL32"/>
    <mergeCell ref="AB19:AE19"/>
    <mergeCell ref="O32:R32"/>
    <mergeCell ref="S65:V65"/>
    <mergeCell ref="E111:F111"/>
    <mergeCell ref="I111:J111"/>
    <mergeCell ref="L19:O19"/>
    <mergeCell ref="G77:J77"/>
    <mergeCell ref="G111:H111"/>
    <mergeCell ref="K77:N77"/>
    <mergeCell ref="D19:G19"/>
    <mergeCell ref="AJ19:AM19"/>
    <mergeCell ref="AI44:AL44"/>
    <mergeCell ref="X19:AA19"/>
    <mergeCell ref="AF19:AI19"/>
    <mergeCell ref="AA32:AD32"/>
    <mergeCell ref="AE32:AH32"/>
    <mergeCell ref="AA44:AD44"/>
    <mergeCell ref="AE44:AH44"/>
    <mergeCell ref="T19:W19"/>
    <mergeCell ref="S44:V44"/>
    <mergeCell ref="S32:V32"/>
    <mergeCell ref="W44:Z44"/>
    <mergeCell ref="W32:Z32"/>
    <mergeCell ref="O77:R77"/>
    <mergeCell ref="H19:K19"/>
    <mergeCell ref="C44:F44"/>
    <mergeCell ref="G44:J44"/>
    <mergeCell ref="K44:N44"/>
    <mergeCell ref="O44:R44"/>
    <mergeCell ref="C100:D100"/>
    <mergeCell ref="E100:F100"/>
    <mergeCell ref="G100:H100"/>
    <mergeCell ref="I100:J100"/>
    <mergeCell ref="C77:F77"/>
    <mergeCell ref="W65:Z65"/>
    <mergeCell ref="AA65:AD65"/>
    <mergeCell ref="AA77:AD77"/>
    <mergeCell ref="AE77:AH77"/>
    <mergeCell ref="W77:Z77"/>
  </mergeCells>
  <phoneticPr fontId="0" type="noConversion"/>
  <pageMargins left="0.17" right="0.16" top="0.59" bottom="0.47" header="0.5" footer="0.5"/>
  <pageSetup scale="7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4"/>
  <sheetViews>
    <sheetView zoomScale="90" zoomScaleNormal="90" zoomScaleSheetLayoutView="100" workbookViewId="0">
      <selection activeCell="H21" sqref="H21"/>
    </sheetView>
  </sheetViews>
  <sheetFormatPr defaultRowHeight="12.75" x14ac:dyDescent="0.2"/>
  <cols>
    <col min="1" max="1" width="4.5703125" customWidth="1"/>
    <col min="2" max="2" width="17" customWidth="1"/>
    <col min="3" max="5" width="12.28515625" customWidth="1"/>
    <col min="6" max="6" width="14.140625" customWidth="1"/>
    <col min="7" max="7" width="14.85546875" customWidth="1"/>
    <col min="8" max="8" width="12.28515625" customWidth="1"/>
    <col min="9" max="9" width="13.85546875" customWidth="1"/>
    <col min="10" max="10" width="16.85546875" customWidth="1"/>
    <col min="11" max="11" width="12.5703125" customWidth="1"/>
    <col min="12" max="14" width="12.42578125" customWidth="1"/>
    <col min="15" max="15" width="14.5703125" customWidth="1"/>
    <col min="16" max="16" width="13.140625" customWidth="1"/>
    <col min="17" max="17" width="13.28515625" bestFit="1" customWidth="1"/>
    <col min="18" max="18" width="16" customWidth="1"/>
    <col min="19" max="19" width="11.85546875" customWidth="1"/>
    <col min="20" max="20" width="11.42578125" bestFit="1" customWidth="1"/>
    <col min="21" max="21" width="12.7109375" customWidth="1"/>
    <col min="22" max="22" width="16.28515625" customWidth="1"/>
    <col min="23" max="23" width="16.28515625" bestFit="1" customWidth="1"/>
    <col min="24" max="24" width="13.28515625" customWidth="1"/>
    <col min="25" max="25" width="12.7109375" customWidth="1"/>
    <col min="26" max="26" width="13.42578125" customWidth="1"/>
    <col min="27" max="27" width="12.42578125" customWidth="1"/>
    <col min="28" max="28" width="12.140625" customWidth="1"/>
    <col min="29" max="29" width="14.140625" customWidth="1"/>
    <col min="30" max="30" width="12.7109375" customWidth="1"/>
    <col min="31" max="31" width="10.28515625" customWidth="1"/>
    <col min="33" max="33" width="14.28515625" customWidth="1"/>
    <col min="34" max="34" width="11.85546875" customWidth="1"/>
    <col min="35" max="35" width="10.5703125" customWidth="1"/>
    <col min="37" max="37" width="13.7109375" customWidth="1"/>
    <col min="38" max="38" width="11.85546875" customWidth="1"/>
  </cols>
  <sheetData>
    <row r="1" spans="1:31" ht="15.75" x14ac:dyDescent="0.25">
      <c r="A1" s="875">
        <f>'2.Input-Scenarios &amp; Projections'!C36</f>
        <v>0</v>
      </c>
      <c r="B1" s="875"/>
      <c r="C1" s="876"/>
      <c r="D1" s="876"/>
      <c r="E1" s="876"/>
      <c r="F1" s="876"/>
      <c r="G1" s="876"/>
      <c r="H1" s="876"/>
      <c r="I1" s="876"/>
      <c r="J1" s="876"/>
      <c r="K1" s="876"/>
      <c r="L1" s="876"/>
      <c r="M1" s="876"/>
      <c r="N1" s="876"/>
      <c r="O1" s="876"/>
      <c r="P1" s="876"/>
      <c r="Q1" s="876"/>
      <c r="R1" s="876"/>
      <c r="S1" s="876"/>
      <c r="T1" s="876"/>
      <c r="U1" s="876"/>
      <c r="V1" s="876"/>
      <c r="W1" s="876"/>
      <c r="X1" s="876"/>
      <c r="Y1" s="876"/>
      <c r="Z1" s="211"/>
      <c r="AA1" s="211"/>
      <c r="AB1" s="211"/>
      <c r="AC1" s="211"/>
      <c r="AD1" s="212"/>
      <c r="AE1" s="323"/>
    </row>
    <row r="2" spans="1:31" x14ac:dyDescent="0.2">
      <c r="A2" s="877" t="s">
        <v>23</v>
      </c>
      <c r="B2" s="720"/>
      <c r="C2" s="720"/>
      <c r="D2" s="720"/>
      <c r="E2" s="720"/>
      <c r="F2" s="720"/>
      <c r="G2" s="720"/>
      <c r="H2" s="720"/>
      <c r="I2" s="720"/>
      <c r="J2" s="720"/>
      <c r="K2" s="720"/>
      <c r="L2" s="720"/>
      <c r="M2" s="720"/>
      <c r="N2" s="720"/>
      <c r="O2" s="720"/>
      <c r="P2" s="664"/>
      <c r="Q2" s="664"/>
      <c r="R2" s="664"/>
      <c r="S2" s="664"/>
      <c r="T2" s="664"/>
      <c r="U2" s="664"/>
      <c r="V2" s="664"/>
      <c r="W2" s="664"/>
      <c r="X2" s="664"/>
      <c r="Y2" s="664"/>
    </row>
    <row r="3" spans="1:31" x14ac:dyDescent="0.2">
      <c r="A3" s="763" t="s">
        <v>210</v>
      </c>
      <c r="B3" s="720"/>
      <c r="C3" s="720"/>
      <c r="D3" s="720"/>
      <c r="E3" s="720"/>
      <c r="F3" s="720"/>
      <c r="G3" s="720"/>
      <c r="H3" s="720"/>
      <c r="I3" s="720"/>
      <c r="J3" s="720"/>
      <c r="K3" s="720"/>
      <c r="L3" s="720"/>
      <c r="M3" s="720"/>
      <c r="N3" s="664"/>
      <c r="O3" s="720"/>
      <c r="P3" s="664"/>
      <c r="Q3" s="664"/>
      <c r="R3" s="664"/>
      <c r="S3" s="664"/>
      <c r="T3" s="664"/>
      <c r="U3" s="664"/>
      <c r="V3" s="664"/>
      <c r="W3" s="664"/>
      <c r="X3" s="664"/>
      <c r="Y3" s="664"/>
    </row>
    <row r="4" spans="1:31" x14ac:dyDescent="0.2">
      <c r="A4" s="763" t="s">
        <v>211</v>
      </c>
      <c r="B4" s="720"/>
      <c r="C4" s="720"/>
      <c r="D4" s="720"/>
      <c r="E4" s="720"/>
      <c r="F4" s="720"/>
      <c r="G4" s="720"/>
      <c r="H4" s="720"/>
      <c r="I4" s="720"/>
      <c r="J4" s="720"/>
      <c r="K4" s="720"/>
      <c r="L4" s="720"/>
      <c r="M4" s="720"/>
      <c r="N4" s="664"/>
      <c r="O4" s="720"/>
      <c r="P4" s="664"/>
      <c r="Q4" s="664"/>
      <c r="R4" s="664"/>
      <c r="S4" s="664"/>
      <c r="T4" s="664"/>
      <c r="U4" s="664"/>
      <c r="V4" s="664"/>
      <c r="W4" s="664"/>
      <c r="X4" s="664"/>
      <c r="Y4" s="664"/>
    </row>
    <row r="5" spans="1:31" x14ac:dyDescent="0.2">
      <c r="A5" s="877"/>
      <c r="B5" s="720"/>
      <c r="C5" s="720"/>
      <c r="D5" s="720"/>
      <c r="E5" s="720"/>
      <c r="F5" s="720"/>
      <c r="G5" s="720"/>
      <c r="H5" s="720"/>
      <c r="I5" s="720"/>
      <c r="J5" s="720"/>
      <c r="K5" s="720"/>
      <c r="L5" s="720"/>
      <c r="M5" s="720"/>
      <c r="N5" s="664"/>
      <c r="O5" s="720"/>
      <c r="P5" s="664"/>
      <c r="Q5" s="664"/>
      <c r="R5" s="664"/>
      <c r="S5" s="664"/>
      <c r="T5" s="664"/>
      <c r="U5" s="664"/>
      <c r="V5" s="664"/>
      <c r="W5" s="664"/>
      <c r="X5" s="664"/>
      <c r="Y5" s="664"/>
    </row>
    <row r="6" spans="1:31" x14ac:dyDescent="0.2">
      <c r="A6" s="719" t="s">
        <v>39</v>
      </c>
      <c r="B6" s="664"/>
      <c r="C6" s="664"/>
      <c r="D6" s="664"/>
      <c r="E6" s="664"/>
      <c r="F6" s="664"/>
      <c r="G6" s="664"/>
      <c r="H6" s="664"/>
      <c r="I6" s="664"/>
      <c r="J6" s="664"/>
      <c r="K6" s="664"/>
      <c r="L6" s="664"/>
      <c r="M6" s="664"/>
      <c r="N6" s="664"/>
      <c r="O6" s="719"/>
      <c r="P6" s="664"/>
      <c r="Q6" s="664"/>
      <c r="R6" s="664"/>
      <c r="S6" s="664"/>
      <c r="T6" s="664"/>
      <c r="U6" s="664"/>
      <c r="V6" s="664"/>
      <c r="W6" s="664"/>
      <c r="X6" s="664"/>
      <c r="Y6" s="664"/>
    </row>
    <row r="7" spans="1:31" ht="22.5" customHeight="1" x14ac:dyDescent="0.2">
      <c r="A7" s="664"/>
      <c r="B7" s="664"/>
      <c r="C7" s="664"/>
      <c r="D7" s="719" t="s">
        <v>80</v>
      </c>
      <c r="E7" s="664"/>
      <c r="F7" s="664"/>
      <c r="G7" s="664"/>
      <c r="H7" s="664"/>
      <c r="I7" s="664"/>
      <c r="J7" s="664"/>
      <c r="K7" s="664"/>
      <c r="L7" s="664"/>
      <c r="M7" s="664"/>
      <c r="N7" s="664"/>
      <c r="O7" s="664"/>
      <c r="P7" s="719" t="s">
        <v>15</v>
      </c>
      <c r="Q7" s="664"/>
      <c r="R7" s="664"/>
      <c r="S7" s="664"/>
      <c r="T7" s="664"/>
      <c r="U7" s="664"/>
      <c r="V7" s="664"/>
      <c r="W7" s="664"/>
      <c r="X7" s="664"/>
      <c r="Y7" s="664"/>
    </row>
    <row r="8" spans="1:31" ht="22.5" x14ac:dyDescent="0.2">
      <c r="A8" s="664"/>
      <c r="B8" s="664"/>
      <c r="C8" s="664"/>
      <c r="D8" s="878" t="str">
        <f>'A. Results-Commodity Projection'!$C$6</f>
        <v>Pills</v>
      </c>
      <c r="E8" s="659" t="str">
        <f>'2.Input-Scenarios &amp; Projections'!$E$12</f>
        <v>Injectables</v>
      </c>
      <c r="F8" s="659" t="str">
        <f>'2.Input-Scenarios &amp; Projections'!$F$12</f>
        <v>Condoms (male)</v>
      </c>
      <c r="G8" s="659" t="str">
        <f>'2.Input-Scenarios &amp; Projections'!$G$12</f>
        <v>Condoms (female)</v>
      </c>
      <c r="H8" s="659" t="str">
        <f>'2.Input-Scenarios &amp; Projections'!$H$12</f>
        <v>Implants</v>
      </c>
      <c r="I8" s="659" t="str">
        <f>'2.Input-Scenarios &amp; Projections'!$I$12</f>
        <v>IUD</v>
      </c>
      <c r="J8" s="659" t="str">
        <f>'2.Input-Scenarios &amp; Projections'!$J$12</f>
        <v>Emergency Contraceptives</v>
      </c>
      <c r="K8" s="659">
        <f>'2.Input-Scenarios &amp; Projections'!$K$12</f>
        <v>0</v>
      </c>
      <c r="L8" s="659">
        <f>'2.Input-Scenarios &amp; Projections'!$L$12</f>
        <v>0</v>
      </c>
      <c r="M8" s="879" t="s">
        <v>24</v>
      </c>
      <c r="N8" s="880"/>
      <c r="O8" s="664"/>
      <c r="P8" s="878" t="s">
        <v>0</v>
      </c>
      <c r="Q8" s="659" t="str">
        <f>'2.Input-Scenarios &amp; Projections'!$E$12</f>
        <v>Injectables</v>
      </c>
      <c r="R8" s="659" t="str">
        <f>'2.Input-Scenarios &amp; Projections'!$F$12</f>
        <v>Condoms (male)</v>
      </c>
      <c r="S8" s="659" t="str">
        <f>'2.Input-Scenarios &amp; Projections'!$G$12</f>
        <v>Condoms (female)</v>
      </c>
      <c r="T8" s="659" t="str">
        <f>'2.Input-Scenarios &amp; Projections'!$H$12</f>
        <v>Implants</v>
      </c>
      <c r="U8" s="659" t="str">
        <f>'2.Input-Scenarios &amp; Projections'!$I$12</f>
        <v>IUD</v>
      </c>
      <c r="V8" s="659" t="str">
        <f>'2.Input-Scenarios &amp; Projections'!$J$12</f>
        <v>Emergency Contraceptives</v>
      </c>
      <c r="W8" s="659">
        <f>'2.Input-Scenarios &amp; Projections'!$K$12</f>
        <v>0</v>
      </c>
      <c r="X8" s="659">
        <f>'2.Input-Scenarios &amp; Projections'!$L$12</f>
        <v>0</v>
      </c>
      <c r="Y8" s="879" t="s">
        <v>24</v>
      </c>
      <c r="Z8" s="368"/>
    </row>
    <row r="9" spans="1:31" s="166" customFormat="1" x14ac:dyDescent="0.2">
      <c r="A9" s="881"/>
      <c r="B9" s="881"/>
      <c r="C9" s="664">
        <f>'1. Input - Background info'!B6</f>
        <v>0</v>
      </c>
      <c r="D9" s="882">
        <f>'3.Input- Contraceptive forecast'!K12</f>
        <v>0</v>
      </c>
      <c r="E9" s="882">
        <f>'3.Input- Contraceptive forecast'!K13</f>
        <v>0</v>
      </c>
      <c r="F9" s="882">
        <f>'3.Input- Contraceptive forecast'!K14</f>
        <v>0</v>
      </c>
      <c r="G9" s="882">
        <f>'3.Input- Contraceptive forecast'!K15</f>
        <v>0</v>
      </c>
      <c r="H9" s="882">
        <f>'3.Input- Contraceptive forecast'!K16</f>
        <v>0</v>
      </c>
      <c r="I9" s="882">
        <f>'3.Input- Contraceptive forecast'!K17</f>
        <v>0</v>
      </c>
      <c r="J9" s="882">
        <f>'3.Input- Contraceptive forecast'!K18</f>
        <v>0</v>
      </c>
      <c r="K9" s="882">
        <f>'3.Input- Contraceptive forecast'!K19</f>
        <v>0</v>
      </c>
      <c r="L9" s="882">
        <f>'3.Input- Contraceptive forecast'!K20</f>
        <v>0</v>
      </c>
      <c r="M9" s="883">
        <f t="shared" ref="M9:M14" si="0">SUM(D9:L9)</f>
        <v>0</v>
      </c>
      <c r="N9" s="883"/>
      <c r="O9" s="664">
        <f t="shared" ref="O9:O14" si="1">C9</f>
        <v>0</v>
      </c>
      <c r="P9" s="884">
        <f t="shared" ref="P9:P14" si="2">SUM(D9/15)</f>
        <v>0</v>
      </c>
      <c r="Q9" s="884">
        <f t="shared" ref="Q9:Q14" si="3">SUM(E9/4)</f>
        <v>0</v>
      </c>
      <c r="R9" s="884">
        <f t="shared" ref="R9:S14" si="4">SUM(F9/120)</f>
        <v>0</v>
      </c>
      <c r="S9" s="884">
        <f t="shared" si="4"/>
        <v>0</v>
      </c>
      <c r="T9" s="884">
        <f t="shared" ref="T9:U15" si="5">H9*3.5</f>
        <v>0</v>
      </c>
      <c r="U9" s="884">
        <f t="shared" si="5"/>
        <v>0</v>
      </c>
      <c r="V9" s="884">
        <f t="shared" ref="V9:V14" si="6">J9/20</f>
        <v>0</v>
      </c>
      <c r="W9" s="919">
        <f t="shared" ref="W9:W15" si="7">K9</f>
        <v>0</v>
      </c>
      <c r="X9" s="919">
        <f t="shared" ref="X9:X14" si="8">SUM(L9)</f>
        <v>0</v>
      </c>
      <c r="Y9" s="883">
        <f t="shared" ref="Y9:Y15" si="9">SUM(P9:X9)</f>
        <v>0</v>
      </c>
      <c r="Z9" s="23"/>
      <c r="AA9" s="177"/>
      <c r="AB9" s="177"/>
      <c r="AC9" s="177"/>
      <c r="AD9" s="177"/>
      <c r="AE9" s="177"/>
    </row>
    <row r="10" spans="1:31" x14ac:dyDescent="0.2">
      <c r="A10" s="664"/>
      <c r="B10" s="664"/>
      <c r="C10" s="664">
        <f>'A. Results-Commodity Projection'!A70</f>
        <v>0</v>
      </c>
      <c r="D10" s="885">
        <f>'A. Results-Commodity Projection'!Z70</f>
        <v>0</v>
      </c>
      <c r="E10" s="885">
        <f>'A. Results-Commodity Projection'!AA70</f>
        <v>0</v>
      </c>
      <c r="F10" s="885">
        <f>'A. Results-Commodity Projection'!AB70</f>
        <v>0</v>
      </c>
      <c r="G10" s="885">
        <f>'A. Results-Commodity Projection'!AC70</f>
        <v>0</v>
      </c>
      <c r="H10" s="885">
        <f>'A. Results-Commodity Projection'!AD70</f>
        <v>0</v>
      </c>
      <c r="I10" s="885">
        <f>'A. Results-Commodity Projection'!AE70</f>
        <v>0</v>
      </c>
      <c r="J10" s="885">
        <f>'A. Results-Commodity Projection'!AF70</f>
        <v>0</v>
      </c>
      <c r="K10" s="885">
        <f>'A. Results-Commodity Projection'!AG70</f>
        <v>0</v>
      </c>
      <c r="L10" s="885">
        <f>'A. Results-Commodity Projection'!AH70</f>
        <v>0</v>
      </c>
      <c r="M10" s="884">
        <f t="shared" si="0"/>
        <v>0</v>
      </c>
      <c r="N10" s="886"/>
      <c r="O10" s="664">
        <f t="shared" si="1"/>
        <v>0</v>
      </c>
      <c r="P10" s="884">
        <f t="shared" si="2"/>
        <v>0</v>
      </c>
      <c r="Q10" s="884">
        <f t="shared" si="3"/>
        <v>0</v>
      </c>
      <c r="R10" s="884">
        <f t="shared" si="4"/>
        <v>0</v>
      </c>
      <c r="S10" s="884">
        <f t="shared" si="4"/>
        <v>0</v>
      </c>
      <c r="T10" s="884">
        <f t="shared" si="5"/>
        <v>0</v>
      </c>
      <c r="U10" s="884">
        <f t="shared" si="5"/>
        <v>0</v>
      </c>
      <c r="V10" s="884">
        <f t="shared" si="6"/>
        <v>0</v>
      </c>
      <c r="W10" s="919">
        <f t="shared" si="7"/>
        <v>0</v>
      </c>
      <c r="X10" s="919">
        <f t="shared" si="8"/>
        <v>0</v>
      </c>
      <c r="Y10" s="883">
        <f t="shared" si="9"/>
        <v>0</v>
      </c>
      <c r="Z10" s="23"/>
    </row>
    <row r="11" spans="1:31" x14ac:dyDescent="0.2">
      <c r="A11" s="664"/>
      <c r="B11" s="664"/>
      <c r="C11" s="664">
        <f>'A. Results-Commodity Projection'!A71</f>
        <v>1</v>
      </c>
      <c r="D11" s="885">
        <f>'A. Results-Commodity Projection'!Z71</f>
        <v>0</v>
      </c>
      <c r="E11" s="885">
        <f>'A. Results-Commodity Projection'!AA71</f>
        <v>0</v>
      </c>
      <c r="F11" s="885">
        <f>'A. Results-Commodity Projection'!AB71</f>
        <v>0</v>
      </c>
      <c r="G11" s="885">
        <f>'A. Results-Commodity Projection'!AC71</f>
        <v>0</v>
      </c>
      <c r="H11" s="885">
        <f>'A. Results-Commodity Projection'!AD71</f>
        <v>0</v>
      </c>
      <c r="I11" s="885">
        <f>'A. Results-Commodity Projection'!AE71</f>
        <v>0</v>
      </c>
      <c r="J11" s="885">
        <f>'A. Results-Commodity Projection'!AF71</f>
        <v>0</v>
      </c>
      <c r="K11" s="885">
        <f>'A. Results-Commodity Projection'!AG71</f>
        <v>0</v>
      </c>
      <c r="L11" s="885">
        <f>'A. Results-Commodity Projection'!AH71</f>
        <v>0</v>
      </c>
      <c r="M11" s="884">
        <f t="shared" si="0"/>
        <v>0</v>
      </c>
      <c r="N11" s="886"/>
      <c r="O11" s="664">
        <f t="shared" si="1"/>
        <v>1</v>
      </c>
      <c r="P11" s="884">
        <f t="shared" si="2"/>
        <v>0</v>
      </c>
      <c r="Q11" s="884">
        <f t="shared" si="3"/>
        <v>0</v>
      </c>
      <c r="R11" s="884">
        <f t="shared" si="4"/>
        <v>0</v>
      </c>
      <c r="S11" s="884">
        <f t="shared" si="4"/>
        <v>0</v>
      </c>
      <c r="T11" s="884">
        <f t="shared" si="5"/>
        <v>0</v>
      </c>
      <c r="U11" s="884">
        <f t="shared" si="5"/>
        <v>0</v>
      </c>
      <c r="V11" s="884">
        <f t="shared" si="6"/>
        <v>0</v>
      </c>
      <c r="W11" s="919">
        <f t="shared" si="7"/>
        <v>0</v>
      </c>
      <c r="X11" s="919">
        <f t="shared" si="8"/>
        <v>0</v>
      </c>
      <c r="Y11" s="883">
        <f t="shared" si="9"/>
        <v>0</v>
      </c>
      <c r="Z11" s="23"/>
    </row>
    <row r="12" spans="1:31" x14ac:dyDescent="0.2">
      <c r="A12" s="664"/>
      <c r="B12" s="664"/>
      <c r="C12" s="664">
        <f>'A. Results-Commodity Projection'!A72</f>
        <v>2</v>
      </c>
      <c r="D12" s="885">
        <f>'A. Results-Commodity Projection'!Z72</f>
        <v>0</v>
      </c>
      <c r="E12" s="885">
        <f>'A. Results-Commodity Projection'!AA72</f>
        <v>0</v>
      </c>
      <c r="F12" s="885">
        <f>'A. Results-Commodity Projection'!AB72</f>
        <v>0</v>
      </c>
      <c r="G12" s="885">
        <f>'A. Results-Commodity Projection'!AC72</f>
        <v>0</v>
      </c>
      <c r="H12" s="885">
        <f>'A. Results-Commodity Projection'!AD72</f>
        <v>0</v>
      </c>
      <c r="I12" s="885">
        <f>'A. Results-Commodity Projection'!AE72</f>
        <v>0</v>
      </c>
      <c r="J12" s="885">
        <f>'A. Results-Commodity Projection'!AF72</f>
        <v>0</v>
      </c>
      <c r="K12" s="885">
        <f>'A. Results-Commodity Projection'!AG72</f>
        <v>0</v>
      </c>
      <c r="L12" s="885">
        <f>'A. Results-Commodity Projection'!AH72</f>
        <v>0</v>
      </c>
      <c r="M12" s="884">
        <f t="shared" si="0"/>
        <v>0</v>
      </c>
      <c r="N12" s="886"/>
      <c r="O12" s="664">
        <f t="shared" si="1"/>
        <v>2</v>
      </c>
      <c r="P12" s="884">
        <f t="shared" si="2"/>
        <v>0</v>
      </c>
      <c r="Q12" s="884">
        <f t="shared" si="3"/>
        <v>0</v>
      </c>
      <c r="R12" s="884">
        <f t="shared" si="4"/>
        <v>0</v>
      </c>
      <c r="S12" s="884">
        <f t="shared" si="4"/>
        <v>0</v>
      </c>
      <c r="T12" s="884">
        <f t="shared" si="5"/>
        <v>0</v>
      </c>
      <c r="U12" s="884">
        <f t="shared" si="5"/>
        <v>0</v>
      </c>
      <c r="V12" s="884">
        <f t="shared" si="6"/>
        <v>0</v>
      </c>
      <c r="W12" s="919">
        <f t="shared" si="7"/>
        <v>0</v>
      </c>
      <c r="X12" s="919">
        <f t="shared" si="8"/>
        <v>0</v>
      </c>
      <c r="Y12" s="883">
        <f t="shared" si="9"/>
        <v>0</v>
      </c>
      <c r="Z12" s="23"/>
    </row>
    <row r="13" spans="1:31" x14ac:dyDescent="0.2">
      <c r="A13" s="664"/>
      <c r="B13" s="664"/>
      <c r="C13" s="664">
        <f>'A. Results-Commodity Projection'!A73</f>
        <v>3</v>
      </c>
      <c r="D13" s="885">
        <f>'A. Results-Commodity Projection'!Z73</f>
        <v>0</v>
      </c>
      <c r="E13" s="885">
        <f>'A. Results-Commodity Projection'!AA73</f>
        <v>0</v>
      </c>
      <c r="F13" s="885">
        <f>'A. Results-Commodity Projection'!AB73</f>
        <v>0</v>
      </c>
      <c r="G13" s="885">
        <f>'A. Results-Commodity Projection'!AC73</f>
        <v>0</v>
      </c>
      <c r="H13" s="885">
        <f>'A. Results-Commodity Projection'!AD73</f>
        <v>0</v>
      </c>
      <c r="I13" s="885">
        <f>'A. Results-Commodity Projection'!AE73</f>
        <v>0</v>
      </c>
      <c r="J13" s="885">
        <f>'A. Results-Commodity Projection'!AF73</f>
        <v>0</v>
      </c>
      <c r="K13" s="885">
        <f>'A. Results-Commodity Projection'!AG73</f>
        <v>0</v>
      </c>
      <c r="L13" s="885">
        <f>'A. Results-Commodity Projection'!AH73</f>
        <v>0</v>
      </c>
      <c r="M13" s="884">
        <f t="shared" si="0"/>
        <v>0</v>
      </c>
      <c r="N13" s="886"/>
      <c r="O13" s="664">
        <f t="shared" si="1"/>
        <v>3</v>
      </c>
      <c r="P13" s="884">
        <f t="shared" si="2"/>
        <v>0</v>
      </c>
      <c r="Q13" s="884">
        <f t="shared" si="3"/>
        <v>0</v>
      </c>
      <c r="R13" s="884">
        <f t="shared" si="4"/>
        <v>0</v>
      </c>
      <c r="S13" s="884">
        <f t="shared" si="4"/>
        <v>0</v>
      </c>
      <c r="T13" s="884">
        <f t="shared" si="5"/>
        <v>0</v>
      </c>
      <c r="U13" s="884">
        <f t="shared" si="5"/>
        <v>0</v>
      </c>
      <c r="V13" s="884">
        <f t="shared" si="6"/>
        <v>0</v>
      </c>
      <c r="W13" s="919">
        <f t="shared" si="7"/>
        <v>0</v>
      </c>
      <c r="X13" s="919">
        <f t="shared" si="8"/>
        <v>0</v>
      </c>
      <c r="Y13" s="883">
        <f t="shared" si="9"/>
        <v>0</v>
      </c>
      <c r="Z13" s="23"/>
    </row>
    <row r="14" spans="1:31" x14ac:dyDescent="0.2">
      <c r="A14" s="664"/>
      <c r="B14" s="664"/>
      <c r="C14" s="664">
        <f>'A. Results-Commodity Projection'!A74</f>
        <v>4</v>
      </c>
      <c r="D14" s="887">
        <f>'A. Results-Commodity Projection'!Z74</f>
        <v>0</v>
      </c>
      <c r="E14" s="887">
        <f>'A. Results-Commodity Projection'!AA74</f>
        <v>0</v>
      </c>
      <c r="F14" s="887">
        <f>'A. Results-Commodity Projection'!AB74</f>
        <v>0</v>
      </c>
      <c r="G14" s="887">
        <f>'A. Results-Commodity Projection'!AC74</f>
        <v>0</v>
      </c>
      <c r="H14" s="887">
        <f>'A. Results-Commodity Projection'!AD74</f>
        <v>0</v>
      </c>
      <c r="I14" s="887">
        <f>'A. Results-Commodity Projection'!AE74</f>
        <v>0</v>
      </c>
      <c r="J14" s="887">
        <f>'A. Results-Commodity Projection'!AF74</f>
        <v>0</v>
      </c>
      <c r="K14" s="887">
        <f>'A. Results-Commodity Projection'!AG74</f>
        <v>0</v>
      </c>
      <c r="L14" s="887">
        <f>'A. Results-Commodity Projection'!AH74</f>
        <v>0</v>
      </c>
      <c r="M14" s="888">
        <f t="shared" si="0"/>
        <v>0</v>
      </c>
      <c r="N14" s="890"/>
      <c r="O14" s="664">
        <f t="shared" si="1"/>
        <v>4</v>
      </c>
      <c r="P14" s="888">
        <f t="shared" si="2"/>
        <v>0</v>
      </c>
      <c r="Q14" s="888">
        <f t="shared" si="3"/>
        <v>0</v>
      </c>
      <c r="R14" s="888">
        <f t="shared" si="4"/>
        <v>0</v>
      </c>
      <c r="S14" s="888">
        <f t="shared" si="4"/>
        <v>0</v>
      </c>
      <c r="T14" s="888">
        <f t="shared" si="5"/>
        <v>0</v>
      </c>
      <c r="U14" s="888">
        <f t="shared" si="5"/>
        <v>0</v>
      </c>
      <c r="V14" s="888">
        <f t="shared" si="6"/>
        <v>0</v>
      </c>
      <c r="W14" s="920">
        <f t="shared" si="7"/>
        <v>0</v>
      </c>
      <c r="X14" s="920">
        <f t="shared" si="8"/>
        <v>0</v>
      </c>
      <c r="Y14" s="921">
        <f t="shared" si="9"/>
        <v>0</v>
      </c>
      <c r="Z14" s="23"/>
    </row>
    <row r="15" spans="1:31" x14ac:dyDescent="0.2">
      <c r="A15" s="664"/>
      <c r="B15" s="664"/>
      <c r="C15" s="720"/>
      <c r="D15" s="892">
        <f t="shared" ref="D15:M15" si="10">SUM(D10:D14)</f>
        <v>0</v>
      </c>
      <c r="E15" s="892">
        <f t="shared" si="10"/>
        <v>0</v>
      </c>
      <c r="F15" s="892">
        <f t="shared" si="10"/>
        <v>0</v>
      </c>
      <c r="G15" s="892">
        <f t="shared" si="10"/>
        <v>0</v>
      </c>
      <c r="H15" s="892">
        <f t="shared" si="10"/>
        <v>0</v>
      </c>
      <c r="I15" s="892">
        <f t="shared" si="10"/>
        <v>0</v>
      </c>
      <c r="J15" s="892">
        <f t="shared" si="10"/>
        <v>0</v>
      </c>
      <c r="K15" s="892">
        <f t="shared" si="10"/>
        <v>0</v>
      </c>
      <c r="L15" s="890">
        <f t="shared" si="10"/>
        <v>0</v>
      </c>
      <c r="M15" s="892">
        <f t="shared" si="10"/>
        <v>0</v>
      </c>
      <c r="N15" s="892"/>
      <c r="O15" s="892"/>
      <c r="P15" s="1140">
        <f>SUM(P10:P14)</f>
        <v>0</v>
      </c>
      <c r="Q15" s="1140">
        <f>SUM(Q10:Q14)</f>
        <v>0</v>
      </c>
      <c r="R15" s="1140">
        <f>SUM(R10:R14)</f>
        <v>0</v>
      </c>
      <c r="S15" s="1140">
        <f>SUM(S10:S14)</f>
        <v>0</v>
      </c>
      <c r="T15" s="884">
        <f t="shared" si="5"/>
        <v>0</v>
      </c>
      <c r="U15" s="884">
        <f t="shared" si="5"/>
        <v>0</v>
      </c>
      <c r="V15" s="884">
        <f>J15/4</f>
        <v>0</v>
      </c>
      <c r="W15" s="922">
        <f t="shared" si="7"/>
        <v>0</v>
      </c>
      <c r="X15" s="922">
        <f>SUM(X10:X14)</f>
        <v>0</v>
      </c>
      <c r="Y15" s="702">
        <f t="shared" si="9"/>
        <v>0</v>
      </c>
      <c r="Z15" s="313"/>
    </row>
    <row r="16" spans="1:31" ht="12.75" customHeight="1" x14ac:dyDescent="0.2">
      <c r="A16" s="664"/>
      <c r="B16" s="664"/>
      <c r="C16" s="894"/>
      <c r="D16" s="1250" t="s">
        <v>212</v>
      </c>
      <c r="E16" s="1251"/>
      <c r="F16" s="1251"/>
      <c r="G16" s="1251"/>
      <c r="H16" s="1251"/>
      <c r="I16" s="1251"/>
      <c r="J16" s="1251"/>
      <c r="K16" s="1251"/>
      <c r="L16" s="697"/>
      <c r="M16" s="697"/>
      <c r="N16" s="664"/>
      <c r="O16" s="664"/>
      <c r="P16" s="1141" t="e">
        <f t="shared" ref="P16:X16" si="11">P15/$Y$15</f>
        <v>#DIV/0!</v>
      </c>
      <c r="Q16" s="1141" t="e">
        <f t="shared" si="11"/>
        <v>#DIV/0!</v>
      </c>
      <c r="R16" s="1141" t="e">
        <f t="shared" si="11"/>
        <v>#DIV/0!</v>
      </c>
      <c r="S16" s="1142" t="e">
        <f t="shared" si="11"/>
        <v>#DIV/0!</v>
      </c>
      <c r="T16" s="1141" t="e">
        <f t="shared" si="11"/>
        <v>#DIV/0!</v>
      </c>
      <c r="U16" s="1141" t="e">
        <f t="shared" si="11"/>
        <v>#DIV/0!</v>
      </c>
      <c r="V16" s="1141" t="e">
        <f t="shared" si="11"/>
        <v>#DIV/0!</v>
      </c>
      <c r="W16" s="1141" t="e">
        <f t="shared" si="11"/>
        <v>#DIV/0!</v>
      </c>
      <c r="X16" s="1141" t="e">
        <f t="shared" si="11"/>
        <v>#DIV/0!</v>
      </c>
      <c r="Y16" s="664"/>
    </row>
    <row r="17" spans="1:39" ht="13.5" thickBot="1" x14ac:dyDescent="0.25">
      <c r="B17" s="19"/>
      <c r="C17" s="23"/>
      <c r="D17" s="23"/>
      <c r="E17" s="23"/>
      <c r="F17" s="23"/>
      <c r="G17" s="23"/>
      <c r="H17" s="26"/>
      <c r="I17" s="19"/>
      <c r="J17" s="19"/>
      <c r="K17" s="19"/>
      <c r="L17" s="19"/>
      <c r="M17" s="19"/>
      <c r="N17" s="19"/>
      <c r="O17" s="26"/>
      <c r="P17" s="26"/>
    </row>
    <row r="18" spans="1:39" ht="18" x14ac:dyDescent="0.25">
      <c r="A18" s="1249" t="s">
        <v>75</v>
      </c>
      <c r="B18" s="664"/>
      <c r="C18" s="1143" t="s">
        <v>97</v>
      </c>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5"/>
    </row>
    <row r="19" spans="1:39" ht="14.25" x14ac:dyDescent="0.2">
      <c r="A19" s="1249"/>
      <c r="B19" s="664"/>
      <c r="C19" s="899"/>
      <c r="D19" s="1232" t="str">
        <f>'A. Results-Commodity Projection'!C6</f>
        <v>Pills</v>
      </c>
      <c r="E19" s="1232"/>
      <c r="F19" s="1232"/>
      <c r="G19" s="1233"/>
      <c r="H19" s="1232" t="str">
        <f>'A. Results-Commodity Projection'!$D$6</f>
        <v>Injectables</v>
      </c>
      <c r="I19" s="1232"/>
      <c r="J19" s="1232"/>
      <c r="K19" s="1233"/>
      <c r="L19" s="1231" t="str">
        <f>'A. Results-Commodity Projection'!$E$6</f>
        <v>Condoms (male)</v>
      </c>
      <c r="M19" s="1232"/>
      <c r="N19" s="1232"/>
      <c r="O19" s="1233"/>
      <c r="P19" s="1231" t="str">
        <f>'A. Results-Commodity Projection'!$F$6</f>
        <v>Condoms (female)</v>
      </c>
      <c r="Q19" s="1232"/>
      <c r="R19" s="1232"/>
      <c r="S19" s="1233"/>
      <c r="T19" s="1231" t="str">
        <f>'A. Results-Commodity Projection'!$G$6</f>
        <v>Implants</v>
      </c>
      <c r="U19" s="1232"/>
      <c r="V19" s="1232"/>
      <c r="W19" s="1233"/>
      <c r="X19" s="1231" t="str">
        <f>'A. Results-Commodity Projection'!$H$6</f>
        <v>IUD</v>
      </c>
      <c r="Y19" s="1232"/>
      <c r="Z19" s="1232"/>
      <c r="AA19" s="1233"/>
      <c r="AB19" s="1231" t="str">
        <f>'A. Results-Commodity Projection'!$I$6</f>
        <v>Emergency Contraceptives</v>
      </c>
      <c r="AC19" s="1232"/>
      <c r="AD19" s="1232"/>
      <c r="AE19" s="1233"/>
      <c r="AF19" s="1231">
        <f>'A. Results-Commodity Projection'!$J$6</f>
        <v>0</v>
      </c>
      <c r="AG19" s="1232"/>
      <c r="AH19" s="1232"/>
      <c r="AI19" s="1233"/>
      <c r="AJ19" s="1252">
        <f>'A. Results-Commodity Projection'!$K$6</f>
        <v>0</v>
      </c>
      <c r="AK19" s="1253"/>
      <c r="AL19" s="1253"/>
      <c r="AM19" s="1254"/>
    </row>
    <row r="20" spans="1:39" s="255" customFormat="1" ht="28.5" x14ac:dyDescent="0.2">
      <c r="A20" s="1249"/>
      <c r="B20" s="898"/>
      <c r="C20" s="900"/>
      <c r="D20" s="901" t="s">
        <v>27</v>
      </c>
      <c r="E20" s="901" t="s">
        <v>79</v>
      </c>
      <c r="F20" s="902" t="s">
        <v>171</v>
      </c>
      <c r="G20" s="903" t="s">
        <v>24</v>
      </c>
      <c r="H20" s="901" t="s">
        <v>27</v>
      </c>
      <c r="I20" s="901" t="s">
        <v>79</v>
      </c>
      <c r="J20" s="902" t="s">
        <v>171</v>
      </c>
      <c r="K20" s="903" t="s">
        <v>24</v>
      </c>
      <c r="L20" s="901" t="s">
        <v>27</v>
      </c>
      <c r="M20" s="901" t="s">
        <v>79</v>
      </c>
      <c r="N20" s="902" t="s">
        <v>171</v>
      </c>
      <c r="O20" s="903" t="s">
        <v>24</v>
      </c>
      <c r="P20" s="901" t="s">
        <v>27</v>
      </c>
      <c r="Q20" s="901" t="s">
        <v>59</v>
      </c>
      <c r="R20" s="902" t="s">
        <v>171</v>
      </c>
      <c r="S20" s="903" t="s">
        <v>24</v>
      </c>
      <c r="T20" s="901" t="s">
        <v>27</v>
      </c>
      <c r="U20" s="901" t="s">
        <v>59</v>
      </c>
      <c r="V20" s="902" t="s">
        <v>171</v>
      </c>
      <c r="W20" s="903" t="s">
        <v>24</v>
      </c>
      <c r="X20" s="904" t="s">
        <v>27</v>
      </c>
      <c r="Y20" s="901" t="s">
        <v>59</v>
      </c>
      <c r="Z20" s="902" t="s">
        <v>171</v>
      </c>
      <c r="AA20" s="903" t="s">
        <v>24</v>
      </c>
      <c r="AB20" s="904" t="s">
        <v>27</v>
      </c>
      <c r="AC20" s="901" t="s">
        <v>59</v>
      </c>
      <c r="AD20" s="902" t="s">
        <v>171</v>
      </c>
      <c r="AE20" s="903" t="s">
        <v>24</v>
      </c>
      <c r="AF20" s="904" t="s">
        <v>27</v>
      </c>
      <c r="AG20" s="901" t="s">
        <v>59</v>
      </c>
      <c r="AH20" s="902" t="s">
        <v>171</v>
      </c>
      <c r="AI20" s="903" t="s">
        <v>24</v>
      </c>
      <c r="AJ20" s="904" t="s">
        <v>27</v>
      </c>
      <c r="AK20" s="901" t="s">
        <v>59</v>
      </c>
      <c r="AL20" s="902" t="s">
        <v>171</v>
      </c>
      <c r="AM20" s="905" t="s">
        <v>24</v>
      </c>
    </row>
    <row r="21" spans="1:39" ht="14.25" customHeight="1" x14ac:dyDescent="0.2">
      <c r="A21" s="1249"/>
      <c r="B21" s="1237" t="s">
        <v>68</v>
      </c>
      <c r="C21" s="899">
        <f>'1. Input - Background info'!B6</f>
        <v>0</v>
      </c>
      <c r="D21" s="906">
        <f>'3.Input- Contraceptive forecast'!E26</f>
        <v>0</v>
      </c>
      <c r="E21" s="906">
        <f>SUM('3.Input- Contraceptive forecast'!F26:I26)</f>
        <v>0</v>
      </c>
      <c r="F21" s="906">
        <f>'3.Input- Contraceptive forecast'!J26</f>
        <v>0</v>
      </c>
      <c r="G21" s="907">
        <f t="shared" ref="G21:G26" si="12">SUM(D21:F21)</f>
        <v>0</v>
      </c>
      <c r="H21" s="908">
        <f>SUM('3.Input- Contraceptive forecast'!E27)</f>
        <v>0</v>
      </c>
      <c r="I21" s="909">
        <f>SUM('3.Input- Contraceptive forecast'!F27:I27)</f>
        <v>0</v>
      </c>
      <c r="J21" s="908">
        <f>SUM('3.Input- Contraceptive forecast'!J27)</f>
        <v>0</v>
      </c>
      <c r="K21" s="910">
        <f t="shared" ref="K21:K26" si="13">SUM(H21:J21)</f>
        <v>0</v>
      </c>
      <c r="L21" s="908">
        <f>SUM('3.Input- Contraceptive forecast'!E28)</f>
        <v>0</v>
      </c>
      <c r="M21" s="909">
        <f>SUM('3.Input- Contraceptive forecast'!F28:I28)</f>
        <v>0</v>
      </c>
      <c r="N21" s="908">
        <f>SUM('3.Input- Contraceptive forecast'!J28)</f>
        <v>0</v>
      </c>
      <c r="O21" s="908">
        <f t="shared" ref="O21:O26" si="14">SUM(L21:N21)</f>
        <v>0</v>
      </c>
      <c r="P21" s="908">
        <f>SUM('3.Input- Contraceptive forecast'!E29)</f>
        <v>0</v>
      </c>
      <c r="Q21" s="909">
        <f>SUM('3.Input- Contraceptive forecast'!F29:I29)</f>
        <v>0</v>
      </c>
      <c r="R21" s="908">
        <f>SUM('3.Input- Contraceptive forecast'!J29)</f>
        <v>0</v>
      </c>
      <c r="S21" s="910">
        <f t="shared" ref="S21:S26" si="15">SUM(P21:R21)</f>
        <v>0</v>
      </c>
      <c r="T21" s="908">
        <f>SUM('3.Input- Contraceptive forecast'!E30)</f>
        <v>0</v>
      </c>
      <c r="U21" s="909">
        <f>SUM('3.Input- Contraceptive forecast'!F30:I30)</f>
        <v>0</v>
      </c>
      <c r="V21" s="908">
        <f>SUM('3.Input- Contraceptive forecast'!J30)</f>
        <v>0</v>
      </c>
      <c r="W21" s="910">
        <f t="shared" ref="W21:W26" si="16">SUM(T21:V21)</f>
        <v>0</v>
      </c>
      <c r="X21" s="911">
        <f>SUM('3.Input- Contraceptive forecast'!E31)</f>
        <v>0</v>
      </c>
      <c r="Y21" s="909">
        <f>SUM('3.Input- Contraceptive forecast'!F31:I31)</f>
        <v>0</v>
      </c>
      <c r="Z21" s="908">
        <f>SUM('3.Input- Contraceptive forecast'!J31)</f>
        <v>0</v>
      </c>
      <c r="AA21" s="910">
        <f t="shared" ref="AA21:AA26" si="17">SUM(X21:Z21)</f>
        <v>0</v>
      </c>
      <c r="AB21" s="912">
        <f>'3.Input- Contraceptive forecast'!E32</f>
        <v>0</v>
      </c>
      <c r="AC21" s="913">
        <f>SUM('3.Input- Contraceptive forecast'!F32:I32)</f>
        <v>0</v>
      </c>
      <c r="AD21" s="913">
        <f>'3.Input- Contraceptive forecast'!J32</f>
        <v>0</v>
      </c>
      <c r="AE21" s="910">
        <f t="shared" ref="AE21:AE26" si="18">SUM(AB21:AD21)</f>
        <v>0</v>
      </c>
      <c r="AF21" s="913">
        <f>'3.Input- Contraceptive forecast'!E33</f>
        <v>0</v>
      </c>
      <c r="AG21" s="913">
        <f>SUM('3.Input- Contraceptive forecast'!F33:I33)</f>
        <v>0</v>
      </c>
      <c r="AH21" s="913">
        <f>'3.Input- Contraceptive forecast'!J33</f>
        <v>0</v>
      </c>
      <c r="AI21" s="910">
        <f t="shared" ref="AI21:AI26" si="19">SUM(AF21:AH21)</f>
        <v>0</v>
      </c>
      <c r="AJ21" s="911">
        <f>SUM('3.Input- Contraceptive forecast'!E34)</f>
        <v>0</v>
      </c>
      <c r="AK21" s="909">
        <f>SUM('3.Input- Contraceptive forecast'!F34:I34)</f>
        <v>0</v>
      </c>
      <c r="AL21" s="908">
        <f>SUM('3.Input- Contraceptive forecast'!J34)</f>
        <v>0</v>
      </c>
      <c r="AM21" s="914">
        <f t="shared" ref="AM21:AM26" si="20">SUM(AJ21:AL21)</f>
        <v>0</v>
      </c>
    </row>
    <row r="22" spans="1:39" ht="14.25" x14ac:dyDescent="0.2">
      <c r="A22" s="1249"/>
      <c r="B22" s="1237"/>
      <c r="C22" s="899">
        <f>C21+1</f>
        <v>1</v>
      </c>
      <c r="D22" s="533"/>
      <c r="E22" s="533"/>
      <c r="F22" s="533"/>
      <c r="G22" s="907">
        <f t="shared" si="12"/>
        <v>0</v>
      </c>
      <c r="H22" s="532"/>
      <c r="I22" s="533"/>
      <c r="J22" s="533"/>
      <c r="K22" s="910">
        <f t="shared" si="13"/>
        <v>0</v>
      </c>
      <c r="L22" s="531"/>
      <c r="M22" s="530"/>
      <c r="N22" s="530"/>
      <c r="O22" s="913">
        <f t="shared" si="14"/>
        <v>0</v>
      </c>
      <c r="P22" s="531"/>
      <c r="Q22" s="530"/>
      <c r="R22" s="530"/>
      <c r="S22" s="910">
        <f t="shared" si="15"/>
        <v>0</v>
      </c>
      <c r="T22" s="531"/>
      <c r="U22" s="530"/>
      <c r="V22" s="530"/>
      <c r="W22" s="910">
        <f t="shared" si="16"/>
        <v>0</v>
      </c>
      <c r="X22" s="531"/>
      <c r="Y22" s="530"/>
      <c r="Z22" s="530"/>
      <c r="AA22" s="910">
        <f t="shared" si="17"/>
        <v>0</v>
      </c>
      <c r="AB22" s="531"/>
      <c r="AC22" s="530"/>
      <c r="AD22" s="530"/>
      <c r="AE22" s="910">
        <f t="shared" si="18"/>
        <v>0</v>
      </c>
      <c r="AF22" s="531"/>
      <c r="AG22" s="530"/>
      <c r="AH22" s="530"/>
      <c r="AI22" s="910">
        <f t="shared" si="19"/>
        <v>0</v>
      </c>
      <c r="AJ22" s="531"/>
      <c r="AK22" s="530"/>
      <c r="AL22" s="530"/>
      <c r="AM22" s="914">
        <f t="shared" si="20"/>
        <v>0</v>
      </c>
    </row>
    <row r="23" spans="1:39" ht="14.25" x14ac:dyDescent="0.2">
      <c r="A23" s="1249"/>
      <c r="B23" s="1237"/>
      <c r="C23" s="899">
        <f>C22+1</f>
        <v>2</v>
      </c>
      <c r="D23" s="533"/>
      <c r="E23" s="533"/>
      <c r="F23" s="533"/>
      <c r="G23" s="907">
        <f t="shared" si="12"/>
        <v>0</v>
      </c>
      <c r="H23" s="532"/>
      <c r="I23" s="533"/>
      <c r="J23" s="533"/>
      <c r="K23" s="910">
        <f t="shared" si="13"/>
        <v>0</v>
      </c>
      <c r="L23" s="532"/>
      <c r="M23" s="533"/>
      <c r="N23" s="533"/>
      <c r="O23" s="913">
        <f t="shared" si="14"/>
        <v>0</v>
      </c>
      <c r="P23" s="531"/>
      <c r="Q23" s="530"/>
      <c r="R23" s="530"/>
      <c r="S23" s="910">
        <f t="shared" si="15"/>
        <v>0</v>
      </c>
      <c r="T23" s="531"/>
      <c r="U23" s="530"/>
      <c r="V23" s="530"/>
      <c r="W23" s="910">
        <f t="shared" si="16"/>
        <v>0</v>
      </c>
      <c r="X23" s="531"/>
      <c r="Y23" s="530"/>
      <c r="Z23" s="530"/>
      <c r="AA23" s="910">
        <f t="shared" si="17"/>
        <v>0</v>
      </c>
      <c r="AB23" s="531"/>
      <c r="AC23" s="530"/>
      <c r="AD23" s="530"/>
      <c r="AE23" s="910">
        <f t="shared" si="18"/>
        <v>0</v>
      </c>
      <c r="AF23" s="531"/>
      <c r="AG23" s="530"/>
      <c r="AH23" s="530"/>
      <c r="AI23" s="910">
        <f t="shared" si="19"/>
        <v>0</v>
      </c>
      <c r="AJ23" s="531"/>
      <c r="AK23" s="530"/>
      <c r="AL23" s="530"/>
      <c r="AM23" s="914">
        <f t="shared" si="20"/>
        <v>0</v>
      </c>
    </row>
    <row r="24" spans="1:39" ht="14.25" x14ac:dyDescent="0.2">
      <c r="A24" s="1249"/>
      <c r="B24" s="1237"/>
      <c r="C24" s="899">
        <f>C23+1</f>
        <v>3</v>
      </c>
      <c r="D24" s="533"/>
      <c r="E24" s="533"/>
      <c r="F24" s="533"/>
      <c r="G24" s="907">
        <f t="shared" si="12"/>
        <v>0</v>
      </c>
      <c r="H24" s="532"/>
      <c r="I24" s="533"/>
      <c r="J24" s="533"/>
      <c r="K24" s="910">
        <f t="shared" si="13"/>
        <v>0</v>
      </c>
      <c r="L24" s="532"/>
      <c r="M24" s="533"/>
      <c r="N24" s="533"/>
      <c r="O24" s="913">
        <f t="shared" si="14"/>
        <v>0</v>
      </c>
      <c r="P24" s="531"/>
      <c r="Q24" s="530"/>
      <c r="R24" s="530"/>
      <c r="S24" s="910">
        <f t="shared" si="15"/>
        <v>0</v>
      </c>
      <c r="T24" s="531"/>
      <c r="U24" s="530"/>
      <c r="V24" s="530"/>
      <c r="W24" s="910">
        <f t="shared" si="16"/>
        <v>0</v>
      </c>
      <c r="X24" s="531"/>
      <c r="Y24" s="530"/>
      <c r="Z24" s="530"/>
      <c r="AA24" s="910">
        <f t="shared" si="17"/>
        <v>0</v>
      </c>
      <c r="AB24" s="531"/>
      <c r="AC24" s="530"/>
      <c r="AD24" s="530"/>
      <c r="AE24" s="910">
        <f t="shared" si="18"/>
        <v>0</v>
      </c>
      <c r="AF24" s="531"/>
      <c r="AG24" s="530"/>
      <c r="AH24" s="530"/>
      <c r="AI24" s="910">
        <f t="shared" si="19"/>
        <v>0</v>
      </c>
      <c r="AJ24" s="531"/>
      <c r="AK24" s="530"/>
      <c r="AL24" s="530"/>
      <c r="AM24" s="914">
        <f t="shared" si="20"/>
        <v>0</v>
      </c>
    </row>
    <row r="25" spans="1:39" ht="14.25" x14ac:dyDescent="0.2">
      <c r="A25" s="1249"/>
      <c r="B25" s="1237"/>
      <c r="C25" s="899">
        <f>C24+1</f>
        <v>4</v>
      </c>
      <c r="D25" s="533"/>
      <c r="E25" s="533"/>
      <c r="F25" s="533"/>
      <c r="G25" s="907">
        <f t="shared" si="12"/>
        <v>0</v>
      </c>
      <c r="H25" s="532"/>
      <c r="I25" s="533"/>
      <c r="J25" s="533"/>
      <c r="K25" s="910">
        <f t="shared" si="13"/>
        <v>0</v>
      </c>
      <c r="L25" s="532"/>
      <c r="M25" s="533"/>
      <c r="N25" s="533"/>
      <c r="O25" s="913">
        <f t="shared" si="14"/>
        <v>0</v>
      </c>
      <c r="P25" s="531"/>
      <c r="Q25" s="530"/>
      <c r="R25" s="530"/>
      <c r="S25" s="910">
        <f t="shared" si="15"/>
        <v>0</v>
      </c>
      <c r="T25" s="531"/>
      <c r="U25" s="530"/>
      <c r="V25" s="530"/>
      <c r="W25" s="910">
        <f t="shared" si="16"/>
        <v>0</v>
      </c>
      <c r="X25" s="531"/>
      <c r="Y25" s="530"/>
      <c r="Z25" s="530"/>
      <c r="AA25" s="910">
        <f t="shared" si="17"/>
        <v>0</v>
      </c>
      <c r="AB25" s="531"/>
      <c r="AC25" s="530"/>
      <c r="AD25" s="530"/>
      <c r="AE25" s="910">
        <f t="shared" si="18"/>
        <v>0</v>
      </c>
      <c r="AF25" s="531"/>
      <c r="AG25" s="530"/>
      <c r="AH25" s="530"/>
      <c r="AI25" s="910">
        <f t="shared" si="19"/>
        <v>0</v>
      </c>
      <c r="AJ25" s="531"/>
      <c r="AK25" s="530"/>
      <c r="AL25" s="530"/>
      <c r="AM25" s="914">
        <f t="shared" si="20"/>
        <v>0</v>
      </c>
    </row>
    <row r="26" spans="1:39" ht="12" customHeight="1" x14ac:dyDescent="0.2">
      <c r="A26" s="1249"/>
      <c r="B26" s="1237"/>
      <c r="C26" s="899">
        <f>C25+1</f>
        <v>5</v>
      </c>
      <c r="D26" s="533"/>
      <c r="E26" s="533"/>
      <c r="F26" s="533"/>
      <c r="G26" s="907">
        <f t="shared" si="12"/>
        <v>0</v>
      </c>
      <c r="H26" s="532"/>
      <c r="I26" s="533"/>
      <c r="J26" s="533"/>
      <c r="K26" s="910">
        <f t="shared" si="13"/>
        <v>0</v>
      </c>
      <c r="L26" s="532"/>
      <c r="M26" s="533"/>
      <c r="N26" s="533"/>
      <c r="O26" s="913">
        <f t="shared" si="14"/>
        <v>0</v>
      </c>
      <c r="P26" s="531"/>
      <c r="Q26" s="530"/>
      <c r="R26" s="530"/>
      <c r="S26" s="910">
        <f t="shared" si="15"/>
        <v>0</v>
      </c>
      <c r="T26" s="531"/>
      <c r="U26" s="530"/>
      <c r="V26" s="530"/>
      <c r="W26" s="910">
        <f t="shared" si="16"/>
        <v>0</v>
      </c>
      <c r="X26" s="531"/>
      <c r="Y26" s="530"/>
      <c r="Z26" s="530"/>
      <c r="AA26" s="910">
        <f t="shared" si="17"/>
        <v>0</v>
      </c>
      <c r="AB26" s="531"/>
      <c r="AC26" s="530"/>
      <c r="AD26" s="530"/>
      <c r="AE26" s="910">
        <f t="shared" si="18"/>
        <v>0</v>
      </c>
      <c r="AF26" s="531"/>
      <c r="AG26" s="530"/>
      <c r="AH26" s="530"/>
      <c r="AI26" s="910">
        <f t="shared" si="19"/>
        <v>0</v>
      </c>
      <c r="AJ26" s="531"/>
      <c r="AK26" s="530"/>
      <c r="AL26" s="530"/>
      <c r="AM26" s="914">
        <f t="shared" si="20"/>
        <v>0</v>
      </c>
    </row>
    <row r="27" spans="1:39" ht="15" customHeight="1" thickBot="1" x14ac:dyDescent="0.25">
      <c r="A27" s="308"/>
      <c r="B27" s="214"/>
      <c r="C27" s="213"/>
      <c r="D27" s="214"/>
      <c r="E27" s="214"/>
      <c r="F27" s="214"/>
      <c r="G27" s="214"/>
      <c r="H27" s="214"/>
      <c r="I27" s="214"/>
      <c r="J27" s="214"/>
      <c r="K27" s="214"/>
      <c r="L27" s="215"/>
      <c r="M27" s="215"/>
      <c r="N27" s="215"/>
      <c r="O27" s="215"/>
      <c r="P27" s="216"/>
      <c r="Q27" s="216"/>
      <c r="R27" s="216"/>
      <c r="S27" s="216"/>
      <c r="T27" s="214"/>
      <c r="U27" s="214"/>
      <c r="V27" s="214"/>
      <c r="W27" s="214"/>
      <c r="X27" s="214"/>
      <c r="Y27" s="214"/>
      <c r="Z27" s="214"/>
      <c r="AA27" s="214"/>
      <c r="AB27" s="214"/>
      <c r="AC27" s="214"/>
      <c r="AD27" s="214"/>
      <c r="AE27" s="214"/>
      <c r="AF27" s="214"/>
      <c r="AG27" s="214"/>
      <c r="AH27" s="214"/>
      <c r="AI27" s="214"/>
      <c r="AJ27" s="214"/>
      <c r="AK27" s="214"/>
      <c r="AL27" s="214"/>
      <c r="AM27" s="217"/>
    </row>
    <row r="28" spans="1:39" ht="15" customHeight="1" x14ac:dyDescent="0.2">
      <c r="B28" s="19"/>
      <c r="C28" s="19"/>
      <c r="D28" s="19"/>
      <c r="E28" s="19"/>
      <c r="F28" s="19"/>
      <c r="G28" s="19"/>
      <c r="H28" s="19"/>
      <c r="I28" s="19"/>
      <c r="J28" s="19"/>
      <c r="K28" s="23"/>
      <c r="L28" s="23"/>
      <c r="M28" s="23"/>
      <c r="N28" s="23"/>
      <c r="O28" s="31"/>
      <c r="P28" s="31"/>
      <c r="Q28" s="31"/>
      <c r="R28" s="31"/>
      <c r="S28" s="19"/>
      <c r="T28" s="19"/>
    </row>
    <row r="29" spans="1:39" ht="18" x14ac:dyDescent="0.25">
      <c r="A29" s="1257" t="s">
        <v>151</v>
      </c>
      <c r="B29" s="27" t="s">
        <v>120</v>
      </c>
      <c r="C29" s="28"/>
      <c r="D29" s="28"/>
      <c r="E29" s="28"/>
      <c r="F29" s="28"/>
      <c r="G29" s="28"/>
      <c r="H29" s="28"/>
      <c r="I29" s="28"/>
      <c r="J29" s="28"/>
      <c r="K29" s="28"/>
      <c r="L29" s="28"/>
      <c r="M29" s="28"/>
      <c r="N29" s="28"/>
      <c r="O29" s="28"/>
      <c r="P29" s="28"/>
      <c r="Q29" s="28"/>
      <c r="R29" s="28"/>
      <c r="S29" s="28"/>
      <c r="T29" s="28"/>
      <c r="U29" s="28"/>
      <c r="V29" s="28"/>
      <c r="W29" s="230"/>
      <c r="X29" s="230"/>
      <c r="Y29" s="230"/>
      <c r="Z29" s="230"/>
      <c r="AA29" s="230"/>
      <c r="AB29" s="230"/>
      <c r="AC29" s="230"/>
      <c r="AD29" s="230"/>
    </row>
    <row r="30" spans="1:39" ht="15" customHeight="1" x14ac:dyDescent="0.2">
      <c r="A30" s="1257"/>
      <c r="C30" s="19"/>
      <c r="D30" s="19"/>
      <c r="E30" s="19"/>
      <c r="F30" s="19"/>
      <c r="G30" s="19"/>
      <c r="H30" s="19"/>
      <c r="I30" s="19"/>
      <c r="J30" s="19"/>
      <c r="K30" s="19"/>
      <c r="L30" s="23"/>
      <c r="M30" s="23"/>
      <c r="N30" s="23"/>
      <c r="O30" s="23"/>
      <c r="P30" s="31"/>
      <c r="Q30" s="31"/>
      <c r="R30" s="31"/>
      <c r="S30" s="31"/>
      <c r="T30" s="19"/>
      <c r="U30" s="19"/>
    </row>
    <row r="31" spans="1:39" x14ac:dyDescent="0.2">
      <c r="A31" s="1257"/>
      <c r="B31" s="5" t="s">
        <v>95</v>
      </c>
      <c r="C31" s="19"/>
      <c r="D31" s="19"/>
      <c r="E31" s="19"/>
      <c r="F31" s="19"/>
      <c r="G31" s="19"/>
      <c r="H31" s="19"/>
      <c r="I31" s="19"/>
      <c r="J31" s="19"/>
      <c r="K31" s="19"/>
      <c r="L31" s="23"/>
      <c r="M31" s="23"/>
      <c r="N31" s="23"/>
      <c r="O31" s="23"/>
      <c r="P31" s="31"/>
      <c r="Q31" s="31"/>
      <c r="R31" s="31"/>
      <c r="S31" s="31"/>
      <c r="T31" s="19"/>
      <c r="U31" s="19"/>
    </row>
    <row r="32" spans="1:39" ht="14.25" x14ac:dyDescent="0.2">
      <c r="A32" s="1257"/>
      <c r="C32" s="1268" t="str">
        <f>'A. Results-Commodity Projection'!C6</f>
        <v>Pills</v>
      </c>
      <c r="D32" s="1268"/>
      <c r="E32" s="1268"/>
      <c r="F32" s="1269"/>
      <c r="G32" s="1268" t="str">
        <f>'A. Results-Commodity Projection'!$D$6</f>
        <v>Injectables</v>
      </c>
      <c r="H32" s="1268"/>
      <c r="I32" s="1268"/>
      <c r="J32" s="1269"/>
      <c r="K32" s="1267" t="str">
        <f>'A. Results-Commodity Projection'!$E$6</f>
        <v>Condoms (male)</v>
      </c>
      <c r="L32" s="1268"/>
      <c r="M32" s="1268"/>
      <c r="N32" s="1269"/>
      <c r="O32" s="1267" t="str">
        <f>'A. Results-Commodity Projection'!$F$6</f>
        <v>Condoms (female)</v>
      </c>
      <c r="P32" s="1268"/>
      <c r="Q32" s="1268"/>
      <c r="R32" s="1269"/>
      <c r="S32" s="1267" t="str">
        <f>'A. Results-Commodity Projection'!$G$6</f>
        <v>Implants</v>
      </c>
      <c r="T32" s="1268"/>
      <c r="U32" s="1268"/>
      <c r="V32" s="1269"/>
      <c r="W32" s="1267" t="str">
        <f>'A. Results-Commodity Projection'!$H$6</f>
        <v>IUD</v>
      </c>
      <c r="X32" s="1268"/>
      <c r="Y32" s="1268"/>
      <c r="Z32" s="1269"/>
      <c r="AA32" s="1270" t="str">
        <f>'A. Results-Commodity Projection'!$I$6</f>
        <v>Emergency Contraceptives</v>
      </c>
      <c r="AB32" s="1271"/>
      <c r="AC32" s="1271"/>
      <c r="AD32" s="1272"/>
      <c r="AE32" s="1270">
        <f>'A. Results-Commodity Projection'!$J$6</f>
        <v>0</v>
      </c>
      <c r="AF32" s="1271"/>
      <c r="AG32" s="1271"/>
      <c r="AH32" s="1272"/>
      <c r="AI32" s="1260">
        <f>'A. Results-Commodity Projection'!$K$6</f>
        <v>0</v>
      </c>
      <c r="AJ32" s="1261"/>
      <c r="AK32" s="1261"/>
      <c r="AL32" s="1262"/>
    </row>
    <row r="33" spans="1:39" ht="25.5" x14ac:dyDescent="0.2">
      <c r="A33" s="1257"/>
      <c r="C33" s="162" t="s">
        <v>27</v>
      </c>
      <c r="D33" s="164" t="s">
        <v>59</v>
      </c>
      <c r="E33" s="534" t="s">
        <v>171</v>
      </c>
      <c r="F33" s="163" t="s">
        <v>24</v>
      </c>
      <c r="G33" s="162" t="s">
        <v>27</v>
      </c>
      <c r="H33" s="164" t="s">
        <v>59</v>
      </c>
      <c r="I33" s="534" t="s">
        <v>171</v>
      </c>
      <c r="J33" s="163" t="s">
        <v>24</v>
      </c>
      <c r="K33" s="162" t="s">
        <v>27</v>
      </c>
      <c r="L33" s="164" t="s">
        <v>59</v>
      </c>
      <c r="M33" s="534" t="s">
        <v>171</v>
      </c>
      <c r="N33" s="163" t="s">
        <v>24</v>
      </c>
      <c r="O33" s="162" t="s">
        <v>27</v>
      </c>
      <c r="P33" s="164" t="s">
        <v>59</v>
      </c>
      <c r="Q33" s="534" t="s">
        <v>171</v>
      </c>
      <c r="R33" s="163" t="s">
        <v>24</v>
      </c>
      <c r="S33" s="162" t="s">
        <v>27</v>
      </c>
      <c r="T33" s="164" t="s">
        <v>59</v>
      </c>
      <c r="U33" s="534" t="s">
        <v>171</v>
      </c>
      <c r="V33" s="163" t="s">
        <v>24</v>
      </c>
      <c r="W33" s="165" t="s">
        <v>27</v>
      </c>
      <c r="X33" s="164" t="s">
        <v>59</v>
      </c>
      <c r="Y33" s="534" t="s">
        <v>171</v>
      </c>
      <c r="Z33" s="163" t="s">
        <v>24</v>
      </c>
      <c r="AA33" s="165" t="s">
        <v>27</v>
      </c>
      <c r="AB33" s="164" t="s">
        <v>59</v>
      </c>
      <c r="AC33" s="534" t="s">
        <v>171</v>
      </c>
      <c r="AD33" s="163" t="s">
        <v>24</v>
      </c>
      <c r="AE33" s="162" t="s">
        <v>27</v>
      </c>
      <c r="AF33" s="164" t="s">
        <v>59</v>
      </c>
      <c r="AG33" s="534" t="s">
        <v>171</v>
      </c>
      <c r="AH33" s="163" t="s">
        <v>24</v>
      </c>
      <c r="AI33" s="165" t="s">
        <v>27</v>
      </c>
      <c r="AJ33" s="164" t="s">
        <v>59</v>
      </c>
      <c r="AK33" s="534" t="s">
        <v>171</v>
      </c>
      <c r="AL33" s="163" t="s">
        <v>24</v>
      </c>
    </row>
    <row r="34" spans="1:39" x14ac:dyDescent="0.2">
      <c r="A34" s="1257"/>
      <c r="B34">
        <f>'1. Input - Background info'!B6</f>
        <v>0</v>
      </c>
      <c r="C34" s="544">
        <f>SUM(D9*D21)</f>
        <v>0</v>
      </c>
      <c r="D34" s="545">
        <f>SUM(D9*E21)</f>
        <v>0</v>
      </c>
      <c r="E34" s="544">
        <f>SUM(D9*F21)</f>
        <v>0</v>
      </c>
      <c r="F34" s="32">
        <f t="shared" ref="F34:F39" si="21">SUM(C34:E34)</f>
        <v>0</v>
      </c>
      <c r="G34" s="544">
        <f>SUM($E$9*H21)</f>
        <v>0</v>
      </c>
      <c r="H34" s="544">
        <f t="shared" ref="H34:H39" si="22">SUM(E9*$I$21)</f>
        <v>0</v>
      </c>
      <c r="I34" s="544">
        <f t="shared" ref="I34:I39" si="23">SUM(E9*$J$21)</f>
        <v>0</v>
      </c>
      <c r="J34" s="176">
        <f t="shared" ref="J34:J39" si="24">SUM(G34:I34)</f>
        <v>0</v>
      </c>
      <c r="K34" s="544">
        <f t="shared" ref="K34:K39" si="25">F9*$L$21</f>
        <v>0</v>
      </c>
      <c r="L34" s="544">
        <f t="shared" ref="L34:L39" si="26">F9*$M$21</f>
        <v>0</v>
      </c>
      <c r="M34" s="544">
        <f t="shared" ref="M34:M39" si="27">F9*$N$21</f>
        <v>0</v>
      </c>
      <c r="N34" s="176">
        <f t="shared" ref="N34:N39" si="28">SUM(K34:M34)</f>
        <v>0</v>
      </c>
      <c r="O34" s="544">
        <f t="shared" ref="O34:O39" si="29">SUM(G9*$P$21)</f>
        <v>0</v>
      </c>
      <c r="P34" s="544">
        <f t="shared" ref="P34:P39" si="30">SUM(G9*$Q$21)</f>
        <v>0</v>
      </c>
      <c r="Q34" s="544">
        <f t="shared" ref="Q34:Q39" si="31">SUM(G9*$R$21)</f>
        <v>0</v>
      </c>
      <c r="R34" s="176">
        <f t="shared" ref="R34:R39" si="32">SUM(O34:Q34)</f>
        <v>0</v>
      </c>
      <c r="S34" s="544">
        <f t="shared" ref="S34:S39" si="33">SUM(H9*$T$21)</f>
        <v>0</v>
      </c>
      <c r="T34" s="544">
        <f t="shared" ref="T34:T39" si="34">SUM(H9*$U$21)</f>
        <v>0</v>
      </c>
      <c r="U34" s="544">
        <f t="shared" ref="U34:U39" si="35">SUM(H9*$V$21)</f>
        <v>0</v>
      </c>
      <c r="V34" s="176">
        <f t="shared" ref="V34:V39" si="36">SUM(S34:U34)</f>
        <v>0</v>
      </c>
      <c r="W34" s="544">
        <f t="shared" ref="W34:W39" si="37">SUM(I9*$X$21)</f>
        <v>0</v>
      </c>
      <c r="X34" s="545">
        <f t="shared" ref="X34:X39" si="38">SUM(I9*$Y$21)</f>
        <v>0</v>
      </c>
      <c r="Y34" s="544">
        <f t="shared" ref="Y34:Y39" si="39">SUM(I9*$Z$21)</f>
        <v>0</v>
      </c>
      <c r="Z34" s="176">
        <f t="shared" ref="Z34:Z39" si="40">SUM(W34:Y34)</f>
        <v>0</v>
      </c>
      <c r="AA34" s="414">
        <f t="shared" ref="AA34:AA39" si="41">J9*$AB$21</f>
        <v>0</v>
      </c>
      <c r="AB34" s="409">
        <f t="shared" ref="AB34:AB39" si="42">J9*$AC$21</f>
        <v>0</v>
      </c>
      <c r="AC34" s="409">
        <f t="shared" ref="AC34:AC39" si="43">J9*$AD$21</f>
        <v>0</v>
      </c>
      <c r="AD34" s="176">
        <f t="shared" ref="AD34:AD39" si="44">SUM(AA34:AC34)</f>
        <v>0</v>
      </c>
      <c r="AE34" s="408">
        <f t="shared" ref="AE34:AE39" si="45">K9</f>
        <v>0</v>
      </c>
      <c r="AF34" s="408">
        <f t="shared" ref="AF34:AF39" si="46">K9</f>
        <v>0</v>
      </c>
      <c r="AG34" s="408">
        <f t="shared" ref="AG34:AG39" si="47">K9</f>
        <v>0</v>
      </c>
      <c r="AH34" s="176">
        <f t="shared" ref="AH34:AH39" si="48">SUM(AE34:AG34)</f>
        <v>0</v>
      </c>
      <c r="AI34" s="544">
        <f t="shared" ref="AI34:AI39" si="49">L9*$AJ$21</f>
        <v>0</v>
      </c>
      <c r="AJ34" s="545">
        <f t="shared" ref="AJ34:AJ39" si="50">L9*$AK$21</f>
        <v>0</v>
      </c>
      <c r="AK34" s="544">
        <f t="shared" ref="AK34:AK39" si="51">L9*$AL$21</f>
        <v>0</v>
      </c>
      <c r="AL34" s="176">
        <f t="shared" ref="AL34:AL39" si="52">SUM(AI34:AK34)</f>
        <v>0</v>
      </c>
    </row>
    <row r="35" spans="1:39" x14ac:dyDescent="0.2">
      <c r="A35" s="1257"/>
      <c r="B35">
        <f>C10</f>
        <v>0</v>
      </c>
      <c r="C35" s="544">
        <f>SUM(D10*$D$21)</f>
        <v>0</v>
      </c>
      <c r="D35" s="545">
        <f>SUM(D10*$E$21)</f>
        <v>0</v>
      </c>
      <c r="E35" s="544">
        <f>SUM(D10*$F$21)</f>
        <v>0</v>
      </c>
      <c r="F35" s="32">
        <f t="shared" si="21"/>
        <v>0</v>
      </c>
      <c r="G35" s="544">
        <f>SUM(E10*$H$21)</f>
        <v>0</v>
      </c>
      <c r="H35" s="544">
        <f t="shared" si="22"/>
        <v>0</v>
      </c>
      <c r="I35" s="544">
        <f t="shared" si="23"/>
        <v>0</v>
      </c>
      <c r="J35" s="176">
        <f t="shared" si="24"/>
        <v>0</v>
      </c>
      <c r="K35" s="544">
        <f t="shared" si="25"/>
        <v>0</v>
      </c>
      <c r="L35" s="544">
        <f t="shared" si="26"/>
        <v>0</v>
      </c>
      <c r="M35" s="544">
        <f t="shared" si="27"/>
        <v>0</v>
      </c>
      <c r="N35" s="176">
        <f t="shared" si="28"/>
        <v>0</v>
      </c>
      <c r="O35" s="544">
        <f t="shared" si="29"/>
        <v>0</v>
      </c>
      <c r="P35" s="544">
        <f t="shared" si="30"/>
        <v>0</v>
      </c>
      <c r="Q35" s="544">
        <f t="shared" si="31"/>
        <v>0</v>
      </c>
      <c r="R35" s="176">
        <f t="shared" si="32"/>
        <v>0</v>
      </c>
      <c r="S35" s="544">
        <f t="shared" si="33"/>
        <v>0</v>
      </c>
      <c r="T35" s="544">
        <f t="shared" si="34"/>
        <v>0</v>
      </c>
      <c r="U35" s="544">
        <f t="shared" si="35"/>
        <v>0</v>
      </c>
      <c r="V35" s="176">
        <f t="shared" si="36"/>
        <v>0</v>
      </c>
      <c r="W35" s="544">
        <f t="shared" si="37"/>
        <v>0</v>
      </c>
      <c r="X35" s="545">
        <f t="shared" si="38"/>
        <v>0</v>
      </c>
      <c r="Y35" s="544">
        <f t="shared" si="39"/>
        <v>0</v>
      </c>
      <c r="Z35" s="176">
        <f t="shared" si="40"/>
        <v>0</v>
      </c>
      <c r="AA35" s="414">
        <f t="shared" si="41"/>
        <v>0</v>
      </c>
      <c r="AB35" s="409">
        <f t="shared" si="42"/>
        <v>0</v>
      </c>
      <c r="AC35" s="409">
        <f t="shared" si="43"/>
        <v>0</v>
      </c>
      <c r="AD35" s="176">
        <f t="shared" si="44"/>
        <v>0</v>
      </c>
      <c r="AE35" s="408">
        <f t="shared" si="45"/>
        <v>0</v>
      </c>
      <c r="AF35" s="408">
        <f t="shared" si="46"/>
        <v>0</v>
      </c>
      <c r="AG35" s="408">
        <f t="shared" si="47"/>
        <v>0</v>
      </c>
      <c r="AH35" s="176">
        <f t="shared" si="48"/>
        <v>0</v>
      </c>
      <c r="AI35" s="544">
        <f t="shared" si="49"/>
        <v>0</v>
      </c>
      <c r="AJ35" s="545">
        <f t="shared" si="50"/>
        <v>0</v>
      </c>
      <c r="AK35" s="544">
        <f t="shared" si="51"/>
        <v>0</v>
      </c>
      <c r="AL35" s="176">
        <f t="shared" si="52"/>
        <v>0</v>
      </c>
    </row>
    <row r="36" spans="1:39" x14ac:dyDescent="0.2">
      <c r="A36" s="1257"/>
      <c r="B36">
        <f>C11</f>
        <v>1</v>
      </c>
      <c r="C36" s="544">
        <f>SUM(D11*$D$21)</f>
        <v>0</v>
      </c>
      <c r="D36" s="545">
        <f>SUM(D11*$E$21)</f>
        <v>0</v>
      </c>
      <c r="E36" s="544">
        <f>SUM(D11*$F$21)</f>
        <v>0</v>
      </c>
      <c r="F36" s="32">
        <f t="shared" si="21"/>
        <v>0</v>
      </c>
      <c r="G36" s="544">
        <f>SUM(E11*$H$21)</f>
        <v>0</v>
      </c>
      <c r="H36" s="544">
        <f t="shared" si="22"/>
        <v>0</v>
      </c>
      <c r="I36" s="544">
        <f t="shared" si="23"/>
        <v>0</v>
      </c>
      <c r="J36" s="176">
        <f t="shared" si="24"/>
        <v>0</v>
      </c>
      <c r="K36" s="544">
        <f t="shared" si="25"/>
        <v>0</v>
      </c>
      <c r="L36" s="544">
        <f t="shared" si="26"/>
        <v>0</v>
      </c>
      <c r="M36" s="544">
        <f t="shared" si="27"/>
        <v>0</v>
      </c>
      <c r="N36" s="176">
        <f t="shared" si="28"/>
        <v>0</v>
      </c>
      <c r="O36" s="544">
        <f t="shared" si="29"/>
        <v>0</v>
      </c>
      <c r="P36" s="544">
        <f t="shared" si="30"/>
        <v>0</v>
      </c>
      <c r="Q36" s="544">
        <f t="shared" si="31"/>
        <v>0</v>
      </c>
      <c r="R36" s="176">
        <f t="shared" si="32"/>
        <v>0</v>
      </c>
      <c r="S36" s="544">
        <f t="shared" si="33"/>
        <v>0</v>
      </c>
      <c r="T36" s="544">
        <f t="shared" si="34"/>
        <v>0</v>
      </c>
      <c r="U36" s="544">
        <f t="shared" si="35"/>
        <v>0</v>
      </c>
      <c r="V36" s="176">
        <f t="shared" si="36"/>
        <v>0</v>
      </c>
      <c r="W36" s="544">
        <f t="shared" si="37"/>
        <v>0</v>
      </c>
      <c r="X36" s="545">
        <f t="shared" si="38"/>
        <v>0</v>
      </c>
      <c r="Y36" s="544">
        <f t="shared" si="39"/>
        <v>0</v>
      </c>
      <c r="Z36" s="176">
        <f t="shared" si="40"/>
        <v>0</v>
      </c>
      <c r="AA36" s="414">
        <f t="shared" si="41"/>
        <v>0</v>
      </c>
      <c r="AB36" s="409">
        <f t="shared" si="42"/>
        <v>0</v>
      </c>
      <c r="AC36" s="409">
        <f t="shared" si="43"/>
        <v>0</v>
      </c>
      <c r="AD36" s="176">
        <f t="shared" si="44"/>
        <v>0</v>
      </c>
      <c r="AE36" s="408">
        <f t="shared" si="45"/>
        <v>0</v>
      </c>
      <c r="AF36" s="408">
        <f t="shared" si="46"/>
        <v>0</v>
      </c>
      <c r="AG36" s="408">
        <f t="shared" si="47"/>
        <v>0</v>
      </c>
      <c r="AH36" s="176">
        <f t="shared" si="48"/>
        <v>0</v>
      </c>
      <c r="AI36" s="544">
        <f t="shared" si="49"/>
        <v>0</v>
      </c>
      <c r="AJ36" s="545">
        <f t="shared" si="50"/>
        <v>0</v>
      </c>
      <c r="AK36" s="544">
        <f t="shared" si="51"/>
        <v>0</v>
      </c>
      <c r="AL36" s="176">
        <f t="shared" si="52"/>
        <v>0</v>
      </c>
    </row>
    <row r="37" spans="1:39" x14ac:dyDescent="0.2">
      <c r="A37" s="1257"/>
      <c r="B37">
        <f>C12</f>
        <v>2</v>
      </c>
      <c r="C37" s="544">
        <f>SUM(D12*$D$21)</f>
        <v>0</v>
      </c>
      <c r="D37" s="545">
        <f>SUM(D12*$E$21)</f>
        <v>0</v>
      </c>
      <c r="E37" s="544">
        <f>SUM(D12*$F$21)</f>
        <v>0</v>
      </c>
      <c r="F37" s="32">
        <f t="shared" si="21"/>
        <v>0</v>
      </c>
      <c r="G37" s="544">
        <f>SUM(E12*$H$21)</f>
        <v>0</v>
      </c>
      <c r="H37" s="544">
        <f t="shared" si="22"/>
        <v>0</v>
      </c>
      <c r="I37" s="544">
        <f t="shared" si="23"/>
        <v>0</v>
      </c>
      <c r="J37" s="176">
        <f t="shared" si="24"/>
        <v>0</v>
      </c>
      <c r="K37" s="544">
        <f t="shared" si="25"/>
        <v>0</v>
      </c>
      <c r="L37" s="544">
        <f t="shared" si="26"/>
        <v>0</v>
      </c>
      <c r="M37" s="544">
        <f t="shared" si="27"/>
        <v>0</v>
      </c>
      <c r="N37" s="176">
        <f t="shared" si="28"/>
        <v>0</v>
      </c>
      <c r="O37" s="544">
        <f t="shared" si="29"/>
        <v>0</v>
      </c>
      <c r="P37" s="544">
        <f t="shared" si="30"/>
        <v>0</v>
      </c>
      <c r="Q37" s="544">
        <f t="shared" si="31"/>
        <v>0</v>
      </c>
      <c r="R37" s="176">
        <f t="shared" si="32"/>
        <v>0</v>
      </c>
      <c r="S37" s="544">
        <f t="shared" si="33"/>
        <v>0</v>
      </c>
      <c r="T37" s="544">
        <f t="shared" si="34"/>
        <v>0</v>
      </c>
      <c r="U37" s="544">
        <f t="shared" si="35"/>
        <v>0</v>
      </c>
      <c r="V37" s="176">
        <f t="shared" si="36"/>
        <v>0</v>
      </c>
      <c r="W37" s="544">
        <f t="shared" si="37"/>
        <v>0</v>
      </c>
      <c r="X37" s="545">
        <f t="shared" si="38"/>
        <v>0</v>
      </c>
      <c r="Y37" s="544">
        <f t="shared" si="39"/>
        <v>0</v>
      </c>
      <c r="Z37" s="176">
        <f t="shared" si="40"/>
        <v>0</v>
      </c>
      <c r="AA37" s="414">
        <f t="shared" si="41"/>
        <v>0</v>
      </c>
      <c r="AB37" s="409">
        <f t="shared" si="42"/>
        <v>0</v>
      </c>
      <c r="AC37" s="409">
        <f t="shared" si="43"/>
        <v>0</v>
      </c>
      <c r="AD37" s="176">
        <f t="shared" si="44"/>
        <v>0</v>
      </c>
      <c r="AE37" s="408">
        <f t="shared" si="45"/>
        <v>0</v>
      </c>
      <c r="AF37" s="408">
        <f t="shared" si="46"/>
        <v>0</v>
      </c>
      <c r="AG37" s="408">
        <f t="shared" si="47"/>
        <v>0</v>
      </c>
      <c r="AH37" s="176">
        <f t="shared" si="48"/>
        <v>0</v>
      </c>
      <c r="AI37" s="544">
        <f t="shared" si="49"/>
        <v>0</v>
      </c>
      <c r="AJ37" s="545">
        <f t="shared" si="50"/>
        <v>0</v>
      </c>
      <c r="AK37" s="544">
        <f t="shared" si="51"/>
        <v>0</v>
      </c>
      <c r="AL37" s="176">
        <f t="shared" si="52"/>
        <v>0</v>
      </c>
    </row>
    <row r="38" spans="1:39" x14ac:dyDescent="0.2">
      <c r="A38" s="1257"/>
      <c r="B38">
        <f>C13</f>
        <v>3</v>
      </c>
      <c r="C38" s="544">
        <f>SUM(D13*$D$21)</f>
        <v>0</v>
      </c>
      <c r="D38" s="545">
        <f>SUM(D13*$E$21)</f>
        <v>0</v>
      </c>
      <c r="E38" s="544">
        <f>SUM(D13*$F$21)</f>
        <v>0</v>
      </c>
      <c r="F38" s="32">
        <f t="shared" si="21"/>
        <v>0</v>
      </c>
      <c r="G38" s="544">
        <f>SUM(E13*$H$21)</f>
        <v>0</v>
      </c>
      <c r="H38" s="544">
        <f t="shared" si="22"/>
        <v>0</v>
      </c>
      <c r="I38" s="544">
        <f t="shared" si="23"/>
        <v>0</v>
      </c>
      <c r="J38" s="176">
        <f t="shared" si="24"/>
        <v>0</v>
      </c>
      <c r="K38" s="544">
        <f t="shared" si="25"/>
        <v>0</v>
      </c>
      <c r="L38" s="544">
        <f t="shared" si="26"/>
        <v>0</v>
      </c>
      <c r="M38" s="544">
        <f t="shared" si="27"/>
        <v>0</v>
      </c>
      <c r="N38" s="176">
        <f t="shared" si="28"/>
        <v>0</v>
      </c>
      <c r="O38" s="544">
        <f t="shared" si="29"/>
        <v>0</v>
      </c>
      <c r="P38" s="544">
        <f t="shared" si="30"/>
        <v>0</v>
      </c>
      <c r="Q38" s="544">
        <f t="shared" si="31"/>
        <v>0</v>
      </c>
      <c r="R38" s="176">
        <f t="shared" si="32"/>
        <v>0</v>
      </c>
      <c r="S38" s="544">
        <f t="shared" si="33"/>
        <v>0</v>
      </c>
      <c r="T38" s="544">
        <f t="shared" si="34"/>
        <v>0</v>
      </c>
      <c r="U38" s="544">
        <f t="shared" si="35"/>
        <v>0</v>
      </c>
      <c r="V38" s="176">
        <f t="shared" si="36"/>
        <v>0</v>
      </c>
      <c r="W38" s="544">
        <f t="shared" si="37"/>
        <v>0</v>
      </c>
      <c r="X38" s="545">
        <f t="shared" si="38"/>
        <v>0</v>
      </c>
      <c r="Y38" s="544">
        <f t="shared" si="39"/>
        <v>0</v>
      </c>
      <c r="Z38" s="176">
        <f t="shared" si="40"/>
        <v>0</v>
      </c>
      <c r="AA38" s="414">
        <f t="shared" si="41"/>
        <v>0</v>
      </c>
      <c r="AB38" s="409">
        <f t="shared" si="42"/>
        <v>0</v>
      </c>
      <c r="AC38" s="409">
        <f t="shared" si="43"/>
        <v>0</v>
      </c>
      <c r="AD38" s="176">
        <f t="shared" si="44"/>
        <v>0</v>
      </c>
      <c r="AE38" s="408">
        <f t="shared" si="45"/>
        <v>0</v>
      </c>
      <c r="AF38" s="408">
        <f t="shared" si="46"/>
        <v>0</v>
      </c>
      <c r="AG38" s="408">
        <f t="shared" si="47"/>
        <v>0</v>
      </c>
      <c r="AH38" s="176">
        <f t="shared" si="48"/>
        <v>0</v>
      </c>
      <c r="AI38" s="544">
        <f t="shared" si="49"/>
        <v>0</v>
      </c>
      <c r="AJ38" s="545">
        <f t="shared" si="50"/>
        <v>0</v>
      </c>
      <c r="AK38" s="544">
        <f t="shared" si="51"/>
        <v>0</v>
      </c>
      <c r="AL38" s="176">
        <f t="shared" si="52"/>
        <v>0</v>
      </c>
    </row>
    <row r="39" spans="1:39" x14ac:dyDescent="0.2">
      <c r="A39" s="1257"/>
      <c r="B39">
        <f>C14</f>
        <v>4</v>
      </c>
      <c r="C39" s="546">
        <f>SUM(D14*$D$21)</f>
        <v>0</v>
      </c>
      <c r="D39" s="547">
        <f>SUM(D14*$E$21)</f>
        <v>0</v>
      </c>
      <c r="E39" s="546">
        <f>SUM(D14*$F$21)</f>
        <v>0</v>
      </c>
      <c r="F39" s="206">
        <f t="shared" si="21"/>
        <v>0</v>
      </c>
      <c r="G39" s="546">
        <f>SUM(E14*$H$21)</f>
        <v>0</v>
      </c>
      <c r="H39" s="546">
        <f t="shared" si="22"/>
        <v>0</v>
      </c>
      <c r="I39" s="546">
        <f t="shared" si="23"/>
        <v>0</v>
      </c>
      <c r="J39" s="204">
        <f t="shared" si="24"/>
        <v>0</v>
      </c>
      <c r="K39" s="546">
        <f t="shared" si="25"/>
        <v>0</v>
      </c>
      <c r="L39" s="546">
        <f t="shared" si="26"/>
        <v>0</v>
      </c>
      <c r="M39" s="546">
        <f t="shared" si="27"/>
        <v>0</v>
      </c>
      <c r="N39" s="204">
        <f t="shared" si="28"/>
        <v>0</v>
      </c>
      <c r="O39" s="546">
        <f t="shared" si="29"/>
        <v>0</v>
      </c>
      <c r="P39" s="546">
        <f t="shared" si="30"/>
        <v>0</v>
      </c>
      <c r="Q39" s="546">
        <f t="shared" si="31"/>
        <v>0</v>
      </c>
      <c r="R39" s="204">
        <f t="shared" si="32"/>
        <v>0</v>
      </c>
      <c r="S39" s="546">
        <f t="shared" si="33"/>
        <v>0</v>
      </c>
      <c r="T39" s="546">
        <f t="shared" si="34"/>
        <v>0</v>
      </c>
      <c r="U39" s="546">
        <f t="shared" si="35"/>
        <v>0</v>
      </c>
      <c r="V39" s="204">
        <f t="shared" si="36"/>
        <v>0</v>
      </c>
      <c r="W39" s="546">
        <f t="shared" si="37"/>
        <v>0</v>
      </c>
      <c r="X39" s="547">
        <f t="shared" si="38"/>
        <v>0</v>
      </c>
      <c r="Y39" s="546">
        <f t="shared" si="39"/>
        <v>0</v>
      </c>
      <c r="Z39" s="204">
        <f t="shared" si="40"/>
        <v>0</v>
      </c>
      <c r="AA39" s="415">
        <f t="shared" si="41"/>
        <v>0</v>
      </c>
      <c r="AB39" s="410">
        <f t="shared" si="42"/>
        <v>0</v>
      </c>
      <c r="AC39" s="410">
        <f t="shared" si="43"/>
        <v>0</v>
      </c>
      <c r="AD39" s="204">
        <f t="shared" si="44"/>
        <v>0</v>
      </c>
      <c r="AE39" s="416">
        <f t="shared" si="45"/>
        <v>0</v>
      </c>
      <c r="AF39" s="416">
        <f t="shared" si="46"/>
        <v>0</v>
      </c>
      <c r="AG39" s="416">
        <f t="shared" si="47"/>
        <v>0</v>
      </c>
      <c r="AH39" s="204">
        <f t="shared" si="48"/>
        <v>0</v>
      </c>
      <c r="AI39" s="546">
        <f t="shared" si="49"/>
        <v>0</v>
      </c>
      <c r="AJ39" s="547">
        <f t="shared" si="50"/>
        <v>0</v>
      </c>
      <c r="AK39" s="546">
        <f t="shared" si="51"/>
        <v>0</v>
      </c>
      <c r="AL39" s="204">
        <f t="shared" si="52"/>
        <v>0</v>
      </c>
    </row>
    <row r="40" spans="1:39" x14ac:dyDescent="0.2">
      <c r="A40" s="1257"/>
      <c r="B40" s="181" t="s">
        <v>24</v>
      </c>
      <c r="C40" s="544">
        <f t="shared" ref="C40:AL40" si="53">SUM(C35:C39)</f>
        <v>0</v>
      </c>
      <c r="D40" s="544">
        <f t="shared" si="53"/>
        <v>0</v>
      </c>
      <c r="E40" s="544">
        <f t="shared" si="53"/>
        <v>0</v>
      </c>
      <c r="F40" s="544">
        <f t="shared" si="53"/>
        <v>0</v>
      </c>
      <c r="G40" s="544">
        <f t="shared" si="53"/>
        <v>0</v>
      </c>
      <c r="H40" s="544">
        <f t="shared" si="53"/>
        <v>0</v>
      </c>
      <c r="I40" s="544">
        <f t="shared" si="53"/>
        <v>0</v>
      </c>
      <c r="J40" s="544">
        <f t="shared" si="53"/>
        <v>0</v>
      </c>
      <c r="K40" s="544">
        <f t="shared" si="53"/>
        <v>0</v>
      </c>
      <c r="L40" s="544">
        <f t="shared" si="53"/>
        <v>0</v>
      </c>
      <c r="M40" s="544">
        <f t="shared" si="53"/>
        <v>0</v>
      </c>
      <c r="N40" s="544">
        <f t="shared" si="53"/>
        <v>0</v>
      </c>
      <c r="O40" s="544">
        <f t="shared" si="53"/>
        <v>0</v>
      </c>
      <c r="P40" s="544">
        <f t="shared" si="53"/>
        <v>0</v>
      </c>
      <c r="Q40" s="544">
        <f t="shared" si="53"/>
        <v>0</v>
      </c>
      <c r="R40" s="544">
        <f t="shared" si="53"/>
        <v>0</v>
      </c>
      <c r="S40" s="544">
        <f t="shared" si="53"/>
        <v>0</v>
      </c>
      <c r="T40" s="544">
        <f t="shared" si="53"/>
        <v>0</v>
      </c>
      <c r="U40" s="544">
        <f t="shared" si="53"/>
        <v>0</v>
      </c>
      <c r="V40" s="544">
        <f t="shared" si="53"/>
        <v>0</v>
      </c>
      <c r="W40" s="544">
        <f t="shared" si="53"/>
        <v>0</v>
      </c>
      <c r="X40" s="544">
        <f t="shared" si="53"/>
        <v>0</v>
      </c>
      <c r="Y40" s="544">
        <f t="shared" si="53"/>
        <v>0</v>
      </c>
      <c r="Z40" s="544">
        <f t="shared" si="53"/>
        <v>0</v>
      </c>
      <c r="AA40" s="544">
        <f t="shared" si="53"/>
        <v>0</v>
      </c>
      <c r="AB40" s="544">
        <f t="shared" si="53"/>
        <v>0</v>
      </c>
      <c r="AC40" s="544">
        <f t="shared" si="53"/>
        <v>0</v>
      </c>
      <c r="AD40" s="544">
        <f t="shared" si="53"/>
        <v>0</v>
      </c>
      <c r="AE40" s="544">
        <f t="shared" si="53"/>
        <v>0</v>
      </c>
      <c r="AF40" s="544">
        <f t="shared" si="53"/>
        <v>0</v>
      </c>
      <c r="AG40" s="544">
        <f t="shared" si="53"/>
        <v>0</v>
      </c>
      <c r="AH40" s="544">
        <f t="shared" si="53"/>
        <v>0</v>
      </c>
      <c r="AI40" s="544">
        <f t="shared" si="53"/>
        <v>0</v>
      </c>
      <c r="AJ40" s="544">
        <f t="shared" si="53"/>
        <v>0</v>
      </c>
      <c r="AK40" s="544">
        <f t="shared" si="53"/>
        <v>0</v>
      </c>
      <c r="AL40" s="544">
        <f t="shared" si="53"/>
        <v>0</v>
      </c>
      <c r="AM40" s="19"/>
    </row>
    <row r="41" spans="1:39" ht="11.25" customHeight="1" x14ac:dyDescent="0.2">
      <c r="A41" s="1257"/>
      <c r="B41" s="181" t="s">
        <v>15</v>
      </c>
      <c r="C41" s="160">
        <f>C40/15</f>
        <v>0</v>
      </c>
      <c r="D41" s="160">
        <f>D40/15</f>
        <v>0</v>
      </c>
      <c r="E41" s="160">
        <f>E40/15</f>
        <v>0</v>
      </c>
      <c r="F41" s="160">
        <f>F40/15</f>
        <v>0</v>
      </c>
      <c r="G41" s="160">
        <f>G40/4</f>
        <v>0</v>
      </c>
      <c r="H41" s="160">
        <f>H40/4</f>
        <v>0</v>
      </c>
      <c r="I41" s="160">
        <f>I40/4</f>
        <v>0</v>
      </c>
      <c r="J41" s="160">
        <f>J40/4</f>
        <v>0</v>
      </c>
      <c r="K41" s="160">
        <f t="shared" ref="K41:R41" si="54">K40/120</f>
        <v>0</v>
      </c>
      <c r="L41" s="160">
        <f t="shared" si="54"/>
        <v>0</v>
      </c>
      <c r="M41" s="160">
        <f t="shared" si="54"/>
        <v>0</v>
      </c>
      <c r="N41" s="160">
        <f t="shared" si="54"/>
        <v>0</v>
      </c>
      <c r="O41" s="161">
        <f t="shared" si="54"/>
        <v>0</v>
      </c>
      <c r="P41" s="161">
        <f t="shared" si="54"/>
        <v>0</v>
      </c>
      <c r="Q41" s="161">
        <f t="shared" si="54"/>
        <v>0</v>
      </c>
      <c r="R41" s="161">
        <f t="shared" si="54"/>
        <v>0</v>
      </c>
      <c r="S41" s="160">
        <f t="shared" ref="S41:Z41" si="55">S40*3.5</f>
        <v>0</v>
      </c>
      <c r="T41" s="160">
        <f t="shared" si="55"/>
        <v>0</v>
      </c>
      <c r="U41" s="160">
        <f t="shared" si="55"/>
        <v>0</v>
      </c>
      <c r="V41" s="160">
        <f t="shared" si="55"/>
        <v>0</v>
      </c>
      <c r="W41" s="160">
        <f t="shared" si="55"/>
        <v>0</v>
      </c>
      <c r="X41" s="160">
        <f t="shared" si="55"/>
        <v>0</v>
      </c>
      <c r="Y41" s="160">
        <f t="shared" si="55"/>
        <v>0</v>
      </c>
      <c r="Z41" s="160">
        <f t="shared" si="55"/>
        <v>0</v>
      </c>
      <c r="AA41" s="411">
        <f>AA40/4</f>
        <v>0</v>
      </c>
      <c r="AB41" s="411">
        <f>AB40/4</f>
        <v>0</v>
      </c>
      <c r="AC41" s="411">
        <f>AC40/4</f>
        <v>0</v>
      </c>
      <c r="AD41" s="411">
        <f>AD40/4</f>
        <v>0</v>
      </c>
      <c r="AE41" s="523">
        <f t="shared" ref="AE41:AL41" si="56">AE40</f>
        <v>0</v>
      </c>
      <c r="AF41" s="523">
        <f t="shared" si="56"/>
        <v>0</v>
      </c>
      <c r="AG41" s="523">
        <f t="shared" si="56"/>
        <v>0</v>
      </c>
      <c r="AH41" s="523">
        <f t="shared" si="56"/>
        <v>0</v>
      </c>
      <c r="AI41" s="523">
        <f t="shared" si="56"/>
        <v>0</v>
      </c>
      <c r="AJ41" s="523">
        <f t="shared" si="56"/>
        <v>0</v>
      </c>
      <c r="AK41" s="523">
        <f t="shared" si="56"/>
        <v>0</v>
      </c>
      <c r="AL41" s="523">
        <f t="shared" si="56"/>
        <v>0</v>
      </c>
    </row>
    <row r="42" spans="1:39" ht="17.25" customHeight="1" x14ac:dyDescent="0.2">
      <c r="A42" s="1257"/>
      <c r="C42" s="160"/>
      <c r="D42" s="160"/>
      <c r="E42" s="160"/>
      <c r="F42" s="160"/>
      <c r="G42" s="160"/>
      <c r="H42" s="160"/>
      <c r="I42" s="160"/>
      <c r="J42" s="160"/>
      <c r="K42" s="160"/>
      <c r="L42" s="161"/>
      <c r="M42" s="161"/>
      <c r="N42" s="161"/>
      <c r="O42" s="161"/>
      <c r="P42" s="160"/>
      <c r="Q42" s="160"/>
      <c r="R42" s="160"/>
      <c r="S42" s="160"/>
      <c r="T42" s="160"/>
      <c r="U42" s="160"/>
      <c r="V42" s="45"/>
      <c r="W42" s="45"/>
      <c r="X42" s="45"/>
      <c r="Y42" s="45"/>
      <c r="Z42" s="45"/>
      <c r="AA42" s="45"/>
      <c r="AB42" s="45"/>
      <c r="AC42" s="45"/>
      <c r="AD42" s="45"/>
    </row>
    <row r="43" spans="1:39" x14ac:dyDescent="0.2">
      <c r="A43" s="1257"/>
      <c r="B43" s="5" t="s">
        <v>96</v>
      </c>
      <c r="C43" s="19"/>
      <c r="D43" s="19"/>
      <c r="E43" s="19"/>
      <c r="F43" s="235" t="e">
        <f>F52-'B. Results - Summary Tables'!#REF!</f>
        <v>#REF!</v>
      </c>
      <c r="G43" s="236"/>
      <c r="H43" s="236"/>
      <c r="I43" s="236"/>
      <c r="J43" s="235">
        <f>J52-'B. Results - Summary Tables'!G30</f>
        <v>0</v>
      </c>
      <c r="K43" s="236"/>
      <c r="L43" s="237"/>
      <c r="M43" s="237"/>
      <c r="N43" s="238">
        <f>N52-'B. Results - Summary Tables'!G31</f>
        <v>0</v>
      </c>
      <c r="O43" s="237"/>
      <c r="P43" s="239"/>
      <c r="Q43" s="239"/>
      <c r="R43" s="239">
        <f>R52-'B. Results - Summary Tables'!G32</f>
        <v>0</v>
      </c>
      <c r="S43" s="239"/>
      <c r="T43" s="236"/>
      <c r="U43" s="236"/>
      <c r="V43" s="240">
        <f>V52-'B. Results - Summary Tables'!G33</f>
        <v>0</v>
      </c>
      <c r="W43" s="241"/>
      <c r="X43" s="241"/>
      <c r="Y43" s="241"/>
      <c r="Z43" s="240">
        <f>Z52-'B. Results - Summary Tables'!G34</f>
        <v>0</v>
      </c>
      <c r="AA43" s="241"/>
      <c r="AB43" s="241"/>
      <c r="AC43" s="241"/>
      <c r="AD43" s="241"/>
    </row>
    <row r="44" spans="1:39" ht="14.25" x14ac:dyDescent="0.2">
      <c r="A44" s="1257"/>
      <c r="C44" s="1268" t="s">
        <v>62</v>
      </c>
      <c r="D44" s="1268"/>
      <c r="E44" s="1268"/>
      <c r="F44" s="1269"/>
      <c r="G44" s="1268" t="str">
        <f>'A. Results-Commodity Projection'!$D$6</f>
        <v>Injectables</v>
      </c>
      <c r="H44" s="1268"/>
      <c r="I44" s="1268"/>
      <c r="J44" s="1269"/>
      <c r="K44" s="1267" t="str">
        <f>'A. Results-Commodity Projection'!$E$6</f>
        <v>Condoms (male)</v>
      </c>
      <c r="L44" s="1268"/>
      <c r="M44" s="1268"/>
      <c r="N44" s="1269"/>
      <c r="O44" s="1267" t="str">
        <f>'A. Results-Commodity Projection'!$F$6</f>
        <v>Condoms (female)</v>
      </c>
      <c r="P44" s="1268"/>
      <c r="Q44" s="1268"/>
      <c r="R44" s="1269"/>
      <c r="S44" s="1267" t="str">
        <f>'A. Results-Commodity Projection'!$G$6</f>
        <v>Implants</v>
      </c>
      <c r="T44" s="1268"/>
      <c r="U44" s="1268"/>
      <c r="V44" s="1269"/>
      <c r="W44" s="1267" t="str">
        <f>'A. Results-Commodity Projection'!$H$6</f>
        <v>IUD</v>
      </c>
      <c r="X44" s="1268"/>
      <c r="Y44" s="1268"/>
      <c r="Z44" s="1269"/>
      <c r="AA44" s="1270" t="str">
        <f>'A. Results-Commodity Projection'!$I$6</f>
        <v>Emergency Contraceptives</v>
      </c>
      <c r="AB44" s="1271"/>
      <c r="AC44" s="1271"/>
      <c r="AD44" s="1272"/>
      <c r="AE44" s="1270">
        <f>'A. Results-Commodity Projection'!$J$6</f>
        <v>0</v>
      </c>
      <c r="AF44" s="1271"/>
      <c r="AG44" s="1271"/>
      <c r="AH44" s="1272"/>
      <c r="AI44" s="1260">
        <f>'A. Results-Commodity Projection'!$K$6</f>
        <v>0</v>
      </c>
      <c r="AJ44" s="1261"/>
      <c r="AK44" s="1261"/>
      <c r="AL44" s="1262"/>
    </row>
    <row r="45" spans="1:39" ht="25.5" x14ac:dyDescent="0.2">
      <c r="A45" s="1257"/>
      <c r="C45" s="162" t="s">
        <v>27</v>
      </c>
      <c r="D45" s="164" t="s">
        <v>59</v>
      </c>
      <c r="E45" s="534" t="s">
        <v>171</v>
      </c>
      <c r="F45" s="163" t="s">
        <v>24</v>
      </c>
      <c r="G45" s="162" t="s">
        <v>27</v>
      </c>
      <c r="H45" s="164" t="s">
        <v>59</v>
      </c>
      <c r="I45" s="534" t="s">
        <v>171</v>
      </c>
      <c r="J45" s="163" t="s">
        <v>24</v>
      </c>
      <c r="K45" s="162" t="s">
        <v>27</v>
      </c>
      <c r="L45" s="164" t="s">
        <v>59</v>
      </c>
      <c r="M45" s="534" t="s">
        <v>171</v>
      </c>
      <c r="N45" s="163" t="s">
        <v>24</v>
      </c>
      <c r="O45" s="162" t="s">
        <v>27</v>
      </c>
      <c r="P45" s="164" t="s">
        <v>59</v>
      </c>
      <c r="Q45" s="534" t="s">
        <v>171</v>
      </c>
      <c r="R45" s="163" t="s">
        <v>24</v>
      </c>
      <c r="S45" s="162" t="s">
        <v>27</v>
      </c>
      <c r="T45" s="164" t="s">
        <v>59</v>
      </c>
      <c r="U45" s="534" t="s">
        <v>171</v>
      </c>
      <c r="V45" s="163" t="s">
        <v>24</v>
      </c>
      <c r="W45" s="165" t="s">
        <v>27</v>
      </c>
      <c r="X45" s="164" t="s">
        <v>59</v>
      </c>
      <c r="Y45" s="534" t="s">
        <v>171</v>
      </c>
      <c r="Z45" s="163" t="s">
        <v>24</v>
      </c>
      <c r="AA45" s="165" t="s">
        <v>27</v>
      </c>
      <c r="AB45" s="164" t="s">
        <v>59</v>
      </c>
      <c r="AC45" s="534" t="s">
        <v>171</v>
      </c>
      <c r="AD45" s="163" t="s">
        <v>24</v>
      </c>
      <c r="AE45" s="162" t="s">
        <v>27</v>
      </c>
      <c r="AF45" s="164" t="s">
        <v>59</v>
      </c>
      <c r="AG45" s="534" t="s">
        <v>171</v>
      </c>
      <c r="AH45" s="163" t="s">
        <v>24</v>
      </c>
      <c r="AI45" s="165" t="s">
        <v>27</v>
      </c>
      <c r="AJ45" s="164" t="s">
        <v>59</v>
      </c>
      <c r="AK45" s="534" t="s">
        <v>171</v>
      </c>
      <c r="AL45" s="163" t="s">
        <v>24</v>
      </c>
    </row>
    <row r="46" spans="1:39" x14ac:dyDescent="0.2">
      <c r="A46" s="1257"/>
      <c r="B46">
        <f t="shared" ref="B46:B51" si="57">C9</f>
        <v>0</v>
      </c>
      <c r="C46" s="167">
        <f>SUM(C34*'4. Input-Unit Price'!$J$23)</f>
        <v>0</v>
      </c>
      <c r="D46" s="33">
        <f>SUM(D34*'4. Input-Unit Price'!$G$23)</f>
        <v>0</v>
      </c>
      <c r="E46" s="33">
        <f>SUM(E34*'4. Input-Unit Price'!$L$23)</f>
        <v>0</v>
      </c>
      <c r="F46" s="168">
        <f t="shared" ref="F46:F51" si="58">SUM(C46:E46)</f>
        <v>0</v>
      </c>
      <c r="G46" s="169">
        <f>SUM(G34*'4. Input-Unit Price'!$J$29)</f>
        <v>0</v>
      </c>
      <c r="H46" s="169">
        <f>SUM(H34*'4. Input-Unit Price'!$K$29)</f>
        <v>0</v>
      </c>
      <c r="I46" s="169">
        <f>SUM(I34*'4. Input-Unit Price'!$H$29)</f>
        <v>0</v>
      </c>
      <c r="J46" s="168">
        <f t="shared" ref="J46:J51" si="59">SUM(G46:I46)</f>
        <v>0</v>
      </c>
      <c r="K46" s="169">
        <f>SUM(K34*'4. Input-Unit Price'!$J$36)</f>
        <v>0</v>
      </c>
      <c r="L46" s="170">
        <f>SUM(L34*'4. Input-Unit Price'!$K$36)</f>
        <v>0</v>
      </c>
      <c r="M46" s="169">
        <f>SUM(M34*'4. Input-Unit Price'!$H$36)</f>
        <v>0</v>
      </c>
      <c r="N46" s="168">
        <f t="shared" ref="N46:N51" si="60">SUM(K46:M46)</f>
        <v>0</v>
      </c>
      <c r="O46" s="169">
        <f>O34*'4. Input-Unit Price'!$J$40</f>
        <v>0</v>
      </c>
      <c r="P46" s="169">
        <f>SUM(P34*'4. Input-Unit Price'!$K$40)</f>
        <v>0</v>
      </c>
      <c r="Q46" s="169">
        <f>Q34*'4. Input-Unit Price'!$H$40</f>
        <v>0</v>
      </c>
      <c r="R46" s="168">
        <f t="shared" ref="R46:R51" si="61">SUM(O46:Q46)</f>
        <v>0</v>
      </c>
      <c r="S46" s="169">
        <f>SUM(S34*'4. Input-Unit Price'!$J$46)</f>
        <v>0</v>
      </c>
      <c r="T46" s="170">
        <f>SUM(T34*'4. Input-Unit Price'!$K$46)</f>
        <v>0</v>
      </c>
      <c r="U46" s="169">
        <f>SUM(U34*'4. Input-Unit Price'!$H$46)</f>
        <v>0</v>
      </c>
      <c r="V46" s="168">
        <f t="shared" ref="V46:V51" si="62">SUM(S46:U46)</f>
        <v>0</v>
      </c>
      <c r="W46" s="169">
        <f>SUM(W34*'4. Input-Unit Price'!$J$51)</f>
        <v>0</v>
      </c>
      <c r="X46" s="170">
        <f>X34*'4. Input-Unit Price'!$K$51</f>
        <v>0</v>
      </c>
      <c r="Y46" s="169">
        <f>Y34*'4. Input-Unit Price'!$H$51</f>
        <v>0</v>
      </c>
      <c r="Z46" s="169">
        <f t="shared" ref="Z46:Z51" si="63">SUM(W46:Y46)</f>
        <v>0</v>
      </c>
      <c r="AA46" s="548">
        <f>AA34*'4. Input-Unit Price'!$J$57</f>
        <v>0</v>
      </c>
      <c r="AB46" s="549">
        <f>AB34*'4. Input-Unit Price'!$K$57</f>
        <v>0</v>
      </c>
      <c r="AC46" s="549">
        <f>AC34*'4. Input-Unit Price'!$H$57</f>
        <v>0</v>
      </c>
      <c r="AD46" s="550">
        <f t="shared" ref="AD46:AD51" si="64">SUM(AA46:AC46)</f>
        <v>0</v>
      </c>
      <c r="AE46" s="549">
        <f>AE34*'4. Input-Unit Price'!$J$63</f>
        <v>0</v>
      </c>
      <c r="AF46" s="549">
        <f>AF34*'4. Input-Unit Price'!$K$63</f>
        <v>0</v>
      </c>
      <c r="AG46" s="549">
        <f>AG34*'4. Input-Unit Price'!$H$63</f>
        <v>0</v>
      </c>
      <c r="AH46" s="417">
        <f t="shared" ref="AH46:AH51" si="65">SUM(AE46:AG46)</f>
        <v>0</v>
      </c>
      <c r="AI46" s="169">
        <f>AI34*'4. Input-Unit Price'!$J$69</f>
        <v>0</v>
      </c>
      <c r="AJ46" s="170">
        <f>AJ34*'4. Input-Unit Price'!$K$69</f>
        <v>0</v>
      </c>
      <c r="AK46" s="169">
        <f>AK34*'4. Input-Unit Price'!$H$69</f>
        <v>0</v>
      </c>
      <c r="AL46" s="417">
        <f t="shared" ref="AL46:AL51" si="66">SUM(AI46:AK46)</f>
        <v>0</v>
      </c>
    </row>
    <row r="47" spans="1:39" x14ac:dyDescent="0.2">
      <c r="A47" s="1257"/>
      <c r="B47">
        <f t="shared" si="57"/>
        <v>0</v>
      </c>
      <c r="C47" s="167">
        <f>SUM(C35*'4. Input-Unit Price'!$J$23)</f>
        <v>0</v>
      </c>
      <c r="D47" s="33">
        <f>SUM(D35*'4. Input-Unit Price'!$G$23)</f>
        <v>0</v>
      </c>
      <c r="E47" s="33">
        <f>SUM(E35*'4. Input-Unit Price'!$L$23)</f>
        <v>0</v>
      </c>
      <c r="F47" s="34">
        <f t="shared" si="58"/>
        <v>0</v>
      </c>
      <c r="G47" s="201">
        <f>SUM(G35*'4. Input-Unit Price'!$J$29)</f>
        <v>0</v>
      </c>
      <c r="H47" s="201">
        <f>SUM(H35*'4. Input-Unit Price'!$K$29)</f>
        <v>0</v>
      </c>
      <c r="I47" s="169">
        <f>SUM(I35*'4. Input-Unit Price'!$H$29)</f>
        <v>0</v>
      </c>
      <c r="J47" s="171">
        <f t="shared" si="59"/>
        <v>0</v>
      </c>
      <c r="K47" s="169">
        <f>SUM(K35*'4. Input-Unit Price'!$J$36)</f>
        <v>0</v>
      </c>
      <c r="L47" s="170">
        <f>SUM(L35*'4. Input-Unit Price'!$K$36)</f>
        <v>0</v>
      </c>
      <c r="M47" s="169">
        <f>SUM(M35*'4. Input-Unit Price'!$H$36)</f>
        <v>0</v>
      </c>
      <c r="N47" s="172">
        <f t="shared" si="60"/>
        <v>0</v>
      </c>
      <c r="O47" s="169">
        <f>O35*'4. Input-Unit Price'!$J$40</f>
        <v>0</v>
      </c>
      <c r="P47" s="169">
        <f>SUM(P35*'4. Input-Unit Price'!$K$40)</f>
        <v>0</v>
      </c>
      <c r="Q47" s="169">
        <f>Q35*'4. Input-Unit Price'!$H$40</f>
        <v>0</v>
      </c>
      <c r="R47" s="172">
        <f t="shared" si="61"/>
        <v>0</v>
      </c>
      <c r="S47" s="169">
        <f>SUM(S35*'4. Input-Unit Price'!$J$46)</f>
        <v>0</v>
      </c>
      <c r="T47" s="170">
        <f>SUM(T35*'4. Input-Unit Price'!$K$46)</f>
        <v>0</v>
      </c>
      <c r="U47" s="169">
        <f>SUM(U35*'4. Input-Unit Price'!$H$46)</f>
        <v>0</v>
      </c>
      <c r="V47" s="172">
        <f t="shared" si="62"/>
        <v>0</v>
      </c>
      <c r="W47" s="169">
        <f>SUM(W35*'4. Input-Unit Price'!$J$51)</f>
        <v>0</v>
      </c>
      <c r="X47" s="170">
        <f>X35*'4. Input-Unit Price'!$K$51</f>
        <v>0</v>
      </c>
      <c r="Y47" s="169">
        <f>Y35*'4. Input-Unit Price'!$H$51</f>
        <v>0</v>
      </c>
      <c r="Z47" s="36">
        <f t="shared" si="63"/>
        <v>0</v>
      </c>
      <c r="AA47" s="548">
        <f>AA35*'4. Input-Unit Price'!$J$57</f>
        <v>0</v>
      </c>
      <c r="AB47" s="549">
        <f>AB35*'4. Input-Unit Price'!$K$57</f>
        <v>0</v>
      </c>
      <c r="AC47" s="549">
        <f>AC35*'4. Input-Unit Price'!$H$57</f>
        <v>0</v>
      </c>
      <c r="AD47" s="551">
        <f t="shared" si="64"/>
        <v>0</v>
      </c>
      <c r="AE47" s="549">
        <f>AE35*'4. Input-Unit Price'!$J$63</f>
        <v>0</v>
      </c>
      <c r="AF47" s="549">
        <f>AF35*'4. Input-Unit Price'!$K$63</f>
        <v>0</v>
      </c>
      <c r="AG47" s="549">
        <f>AG35*'4. Input-Unit Price'!$H$63</f>
        <v>0</v>
      </c>
      <c r="AH47" s="172">
        <f t="shared" si="65"/>
        <v>0</v>
      </c>
      <c r="AI47" s="169">
        <f>AI35*'4. Input-Unit Price'!$J$69</f>
        <v>0</v>
      </c>
      <c r="AJ47" s="170">
        <f>AJ35*'4. Input-Unit Price'!$K$69</f>
        <v>0</v>
      </c>
      <c r="AK47" s="169">
        <f>AK35*'4. Input-Unit Price'!$H$69</f>
        <v>0</v>
      </c>
      <c r="AL47" s="172">
        <f t="shared" si="66"/>
        <v>0</v>
      </c>
    </row>
    <row r="48" spans="1:39" x14ac:dyDescent="0.2">
      <c r="A48" s="1257"/>
      <c r="B48">
        <f t="shared" si="57"/>
        <v>1</v>
      </c>
      <c r="C48" s="167">
        <f>SUM(C36*'4. Input-Unit Price'!$J$23)</f>
        <v>0</v>
      </c>
      <c r="D48" s="33">
        <f>SUM(D36*'4. Input-Unit Price'!$G$23)</f>
        <v>0</v>
      </c>
      <c r="E48" s="33">
        <f>SUM(E36*'4. Input-Unit Price'!$L$23)</f>
        <v>0</v>
      </c>
      <c r="F48" s="34">
        <f t="shared" si="58"/>
        <v>0</v>
      </c>
      <c r="G48" s="201">
        <f>SUM(G36*'4. Input-Unit Price'!$J$29)</f>
        <v>0</v>
      </c>
      <c r="H48" s="201">
        <f>SUM(H36*'4. Input-Unit Price'!$K$29)</f>
        <v>0</v>
      </c>
      <c r="I48" s="169">
        <f>SUM(I36*'4. Input-Unit Price'!$H$29)</f>
        <v>0</v>
      </c>
      <c r="J48" s="171">
        <f t="shared" si="59"/>
        <v>0</v>
      </c>
      <c r="K48" s="169">
        <f>SUM(K36*'4. Input-Unit Price'!$J$36)</f>
        <v>0</v>
      </c>
      <c r="L48" s="170">
        <f>SUM(L36*'4. Input-Unit Price'!$K$36)</f>
        <v>0</v>
      </c>
      <c r="M48" s="169">
        <f>SUM(M36*'4. Input-Unit Price'!$H$36)</f>
        <v>0</v>
      </c>
      <c r="N48" s="172">
        <f t="shared" si="60"/>
        <v>0</v>
      </c>
      <c r="O48" s="169">
        <f>O36*'4. Input-Unit Price'!$J$40</f>
        <v>0</v>
      </c>
      <c r="P48" s="169">
        <f>SUM(P36*'4. Input-Unit Price'!$K$40)</f>
        <v>0</v>
      </c>
      <c r="Q48" s="169">
        <f>Q36*'4. Input-Unit Price'!$H$40</f>
        <v>0</v>
      </c>
      <c r="R48" s="172">
        <f t="shared" si="61"/>
        <v>0</v>
      </c>
      <c r="S48" s="169">
        <f>SUM(S36*'4. Input-Unit Price'!$J$46)</f>
        <v>0</v>
      </c>
      <c r="T48" s="170">
        <f>SUM(T36*'4. Input-Unit Price'!$K$46)</f>
        <v>0</v>
      </c>
      <c r="U48" s="169">
        <f>SUM(U36*'4. Input-Unit Price'!$H$46)</f>
        <v>0</v>
      </c>
      <c r="V48" s="172">
        <f t="shared" si="62"/>
        <v>0</v>
      </c>
      <c r="W48" s="169">
        <f>SUM(W36*'4. Input-Unit Price'!$J$51)</f>
        <v>0</v>
      </c>
      <c r="X48" s="170">
        <f>X36*'4. Input-Unit Price'!$K$51</f>
        <v>0</v>
      </c>
      <c r="Y48" s="169">
        <f>Y36*'4. Input-Unit Price'!$H$51</f>
        <v>0</v>
      </c>
      <c r="Z48" s="36">
        <f t="shared" si="63"/>
        <v>0</v>
      </c>
      <c r="AA48" s="548">
        <f>AA36*'4. Input-Unit Price'!$J$57</f>
        <v>0</v>
      </c>
      <c r="AB48" s="549">
        <f>AB36*'4. Input-Unit Price'!$K$57</f>
        <v>0</v>
      </c>
      <c r="AC48" s="549">
        <f>AC36*'4. Input-Unit Price'!$H$57</f>
        <v>0</v>
      </c>
      <c r="AD48" s="551">
        <f t="shared" si="64"/>
        <v>0</v>
      </c>
      <c r="AE48" s="549">
        <f>AE36*'4. Input-Unit Price'!$J$63</f>
        <v>0</v>
      </c>
      <c r="AF48" s="549">
        <f>AF36*'4. Input-Unit Price'!$K$63</f>
        <v>0</v>
      </c>
      <c r="AG48" s="549">
        <f>AG36*'4. Input-Unit Price'!$H$63</f>
        <v>0</v>
      </c>
      <c r="AH48" s="172">
        <f t="shared" si="65"/>
        <v>0</v>
      </c>
      <c r="AI48" s="169">
        <f>AI36*'4. Input-Unit Price'!$J$69</f>
        <v>0</v>
      </c>
      <c r="AJ48" s="170">
        <f>AJ36*'4. Input-Unit Price'!$K$69</f>
        <v>0</v>
      </c>
      <c r="AK48" s="169">
        <f>AK36*'4. Input-Unit Price'!$H$69</f>
        <v>0</v>
      </c>
      <c r="AL48" s="172">
        <f t="shared" si="66"/>
        <v>0</v>
      </c>
    </row>
    <row r="49" spans="1:39" x14ac:dyDescent="0.2">
      <c r="A49" s="1257"/>
      <c r="B49">
        <f t="shared" si="57"/>
        <v>2</v>
      </c>
      <c r="C49" s="167">
        <f>SUM(C37*'4. Input-Unit Price'!$J$23)</f>
        <v>0</v>
      </c>
      <c r="D49" s="33">
        <f>SUM(D37*'4. Input-Unit Price'!$G$23)</f>
        <v>0</v>
      </c>
      <c r="E49" s="33">
        <f>SUM(E37*'4. Input-Unit Price'!$L$23)</f>
        <v>0</v>
      </c>
      <c r="F49" s="34">
        <f t="shared" si="58"/>
        <v>0</v>
      </c>
      <c r="G49" s="201">
        <f>SUM(G37*'4. Input-Unit Price'!$J$29)</f>
        <v>0</v>
      </c>
      <c r="H49" s="201">
        <f>SUM(H37*'4. Input-Unit Price'!$K$29)</f>
        <v>0</v>
      </c>
      <c r="I49" s="169">
        <f>SUM(I37*'4. Input-Unit Price'!$H$29)</f>
        <v>0</v>
      </c>
      <c r="J49" s="171">
        <f t="shared" si="59"/>
        <v>0</v>
      </c>
      <c r="K49" s="169">
        <f>SUM(K37*'4. Input-Unit Price'!$J$36)</f>
        <v>0</v>
      </c>
      <c r="L49" s="170">
        <f>SUM(L37*'4. Input-Unit Price'!$K$36)</f>
        <v>0</v>
      </c>
      <c r="M49" s="169">
        <f>SUM(M37*'4. Input-Unit Price'!$H$36)</f>
        <v>0</v>
      </c>
      <c r="N49" s="172">
        <f t="shared" si="60"/>
        <v>0</v>
      </c>
      <c r="O49" s="169">
        <f>O37*'4. Input-Unit Price'!$J$40</f>
        <v>0</v>
      </c>
      <c r="P49" s="169">
        <f>SUM(P37*'4. Input-Unit Price'!$K$40)</f>
        <v>0</v>
      </c>
      <c r="Q49" s="169">
        <f>Q37*'4. Input-Unit Price'!$H$40</f>
        <v>0</v>
      </c>
      <c r="R49" s="172">
        <f t="shared" si="61"/>
        <v>0</v>
      </c>
      <c r="S49" s="169">
        <f>SUM(S37*'4. Input-Unit Price'!$J$46)</f>
        <v>0</v>
      </c>
      <c r="T49" s="170">
        <f>SUM(T37*'4. Input-Unit Price'!$K$46)</f>
        <v>0</v>
      </c>
      <c r="U49" s="169">
        <f>SUM(U37*'4. Input-Unit Price'!$H$46)</f>
        <v>0</v>
      </c>
      <c r="V49" s="172">
        <f t="shared" si="62"/>
        <v>0</v>
      </c>
      <c r="W49" s="169">
        <f>SUM(W37*'4. Input-Unit Price'!$J$51)</f>
        <v>0</v>
      </c>
      <c r="X49" s="170">
        <f>X37*'4. Input-Unit Price'!$K$51</f>
        <v>0</v>
      </c>
      <c r="Y49" s="169">
        <f>Y37*'4. Input-Unit Price'!$H$51</f>
        <v>0</v>
      </c>
      <c r="Z49" s="36">
        <f t="shared" si="63"/>
        <v>0</v>
      </c>
      <c r="AA49" s="548">
        <f>AA37*'4. Input-Unit Price'!$J$57</f>
        <v>0</v>
      </c>
      <c r="AB49" s="549">
        <f>AB37*'4. Input-Unit Price'!$K$57</f>
        <v>0</v>
      </c>
      <c r="AC49" s="549">
        <f>AC37*'4. Input-Unit Price'!$H$57</f>
        <v>0</v>
      </c>
      <c r="AD49" s="551">
        <f t="shared" si="64"/>
        <v>0</v>
      </c>
      <c r="AE49" s="549">
        <f>AE37*'4. Input-Unit Price'!$J$63</f>
        <v>0</v>
      </c>
      <c r="AF49" s="549">
        <f>AF37*'4. Input-Unit Price'!$K$63</f>
        <v>0</v>
      </c>
      <c r="AG49" s="549">
        <f>AG37*'4. Input-Unit Price'!$H$63</f>
        <v>0</v>
      </c>
      <c r="AH49" s="172">
        <f t="shared" si="65"/>
        <v>0</v>
      </c>
      <c r="AI49" s="169">
        <f>AI37*'4. Input-Unit Price'!$J$69</f>
        <v>0</v>
      </c>
      <c r="AJ49" s="170">
        <f>AJ37*'4. Input-Unit Price'!$K$69</f>
        <v>0</v>
      </c>
      <c r="AK49" s="169">
        <f>AK37*'4. Input-Unit Price'!$H$69</f>
        <v>0</v>
      </c>
      <c r="AL49" s="172">
        <f t="shared" si="66"/>
        <v>0</v>
      </c>
    </row>
    <row r="50" spans="1:39" x14ac:dyDescent="0.2">
      <c r="A50" s="1257"/>
      <c r="B50">
        <f t="shared" si="57"/>
        <v>3</v>
      </c>
      <c r="C50" s="167">
        <f>SUM(C38*'4. Input-Unit Price'!$J$23)</f>
        <v>0</v>
      </c>
      <c r="D50" s="33">
        <f>SUM(D38*'4. Input-Unit Price'!$G$23)</f>
        <v>0</v>
      </c>
      <c r="E50" s="33">
        <f>SUM(E38*'4. Input-Unit Price'!$L$23)</f>
        <v>0</v>
      </c>
      <c r="F50" s="34">
        <f t="shared" si="58"/>
        <v>0</v>
      </c>
      <c r="G50" s="201">
        <f>SUM(G38*'4. Input-Unit Price'!$J$29)</f>
        <v>0</v>
      </c>
      <c r="H50" s="201">
        <f>SUM(H38*'4. Input-Unit Price'!$K$29)</f>
        <v>0</v>
      </c>
      <c r="I50" s="169">
        <f>SUM(I38*'4. Input-Unit Price'!$H$29)</f>
        <v>0</v>
      </c>
      <c r="J50" s="171">
        <f t="shared" si="59"/>
        <v>0</v>
      </c>
      <c r="K50" s="169">
        <f>SUM(K38*'4. Input-Unit Price'!$J$36)</f>
        <v>0</v>
      </c>
      <c r="L50" s="170">
        <f>SUM(L38*'4. Input-Unit Price'!$K$36)</f>
        <v>0</v>
      </c>
      <c r="M50" s="169">
        <f>SUM(M38*'4. Input-Unit Price'!$H$36)</f>
        <v>0</v>
      </c>
      <c r="N50" s="172">
        <f t="shared" si="60"/>
        <v>0</v>
      </c>
      <c r="O50" s="169">
        <f>O38*'4. Input-Unit Price'!$J$40</f>
        <v>0</v>
      </c>
      <c r="P50" s="169">
        <f>SUM(P38*'4. Input-Unit Price'!$K$40)</f>
        <v>0</v>
      </c>
      <c r="Q50" s="169">
        <f>Q38*'4. Input-Unit Price'!$H$40</f>
        <v>0</v>
      </c>
      <c r="R50" s="172">
        <f t="shared" si="61"/>
        <v>0</v>
      </c>
      <c r="S50" s="169">
        <f>SUM(S38*'4. Input-Unit Price'!$J$46)</f>
        <v>0</v>
      </c>
      <c r="T50" s="170">
        <f>SUM(T38*'4. Input-Unit Price'!$K$46)</f>
        <v>0</v>
      </c>
      <c r="U50" s="169">
        <f>SUM(U38*'4. Input-Unit Price'!$H$46)</f>
        <v>0</v>
      </c>
      <c r="V50" s="172">
        <f t="shared" si="62"/>
        <v>0</v>
      </c>
      <c r="W50" s="169">
        <f>SUM(W38*'4. Input-Unit Price'!$J$51)</f>
        <v>0</v>
      </c>
      <c r="X50" s="170">
        <f>X38*'4. Input-Unit Price'!$K$51</f>
        <v>0</v>
      </c>
      <c r="Y50" s="169">
        <f>Y38*'4. Input-Unit Price'!$H$51</f>
        <v>0</v>
      </c>
      <c r="Z50" s="36">
        <f t="shared" si="63"/>
        <v>0</v>
      </c>
      <c r="AA50" s="548">
        <f>AA38*'4. Input-Unit Price'!$J$57</f>
        <v>0</v>
      </c>
      <c r="AB50" s="549">
        <f>AB38*'4. Input-Unit Price'!$K$57</f>
        <v>0</v>
      </c>
      <c r="AC50" s="549">
        <f>AC38*'4. Input-Unit Price'!$H$57</f>
        <v>0</v>
      </c>
      <c r="AD50" s="551">
        <f t="shared" si="64"/>
        <v>0</v>
      </c>
      <c r="AE50" s="549">
        <f>AE38*'4. Input-Unit Price'!$J$63</f>
        <v>0</v>
      </c>
      <c r="AF50" s="549">
        <f>AF38*'4. Input-Unit Price'!$K$63</f>
        <v>0</v>
      </c>
      <c r="AG50" s="549">
        <f>AG38*'4. Input-Unit Price'!$H$63</f>
        <v>0</v>
      </c>
      <c r="AH50" s="172">
        <f t="shared" si="65"/>
        <v>0</v>
      </c>
      <c r="AI50" s="169">
        <f>AI38*'4. Input-Unit Price'!$J$69</f>
        <v>0</v>
      </c>
      <c r="AJ50" s="170">
        <f>AJ38*'4. Input-Unit Price'!$K$69</f>
        <v>0</v>
      </c>
      <c r="AK50" s="169">
        <f>AK38*'4. Input-Unit Price'!$H$69</f>
        <v>0</v>
      </c>
      <c r="AL50" s="172">
        <f t="shared" si="66"/>
        <v>0</v>
      </c>
    </row>
    <row r="51" spans="1:39" x14ac:dyDescent="0.2">
      <c r="A51" s="1257"/>
      <c r="B51">
        <f t="shared" si="57"/>
        <v>4</v>
      </c>
      <c r="C51" s="173">
        <f>SUM(C39*'4. Input-Unit Price'!$J$23)</f>
        <v>0</v>
      </c>
      <c r="D51" s="37">
        <f>SUM(D39*'4. Input-Unit Price'!$G$23)</f>
        <v>0</v>
      </c>
      <c r="E51" s="37">
        <f>SUM(E39*'4. Input-Unit Price'!$L$23)</f>
        <v>0</v>
      </c>
      <c r="F51" s="38">
        <f t="shared" si="58"/>
        <v>0</v>
      </c>
      <c r="G51" s="542">
        <f>SUM(G39*'4. Input-Unit Price'!$J$29)</f>
        <v>0</v>
      </c>
      <c r="H51" s="543">
        <f>SUM(H39*'4. Input-Unit Price'!$K$29)</f>
        <v>0</v>
      </c>
      <c r="I51" s="179">
        <f>SUM(I39*'4. Input-Unit Price'!$H$29)</f>
        <v>0</v>
      </c>
      <c r="J51" s="174">
        <f t="shared" si="59"/>
        <v>0</v>
      </c>
      <c r="K51" s="178">
        <f>SUM(K39*'4. Input-Unit Price'!$J$36)</f>
        <v>0</v>
      </c>
      <c r="L51" s="180">
        <f>SUM(L39*'4. Input-Unit Price'!$K$36)</f>
        <v>0</v>
      </c>
      <c r="M51" s="179">
        <f>SUM(M39*'4. Input-Unit Price'!$H$36)</f>
        <v>0</v>
      </c>
      <c r="N51" s="175">
        <f t="shared" si="60"/>
        <v>0</v>
      </c>
      <c r="O51" s="178">
        <f>O39*'4. Input-Unit Price'!$J$40</f>
        <v>0</v>
      </c>
      <c r="P51" s="179">
        <f>SUM(P39*'4. Input-Unit Price'!$K$40)</f>
        <v>0</v>
      </c>
      <c r="Q51" s="179">
        <f>Q39*'4. Input-Unit Price'!$H$40</f>
        <v>0</v>
      </c>
      <c r="R51" s="175">
        <f t="shared" si="61"/>
        <v>0</v>
      </c>
      <c r="S51" s="179">
        <f>SUM(S39*'4. Input-Unit Price'!$J$46)</f>
        <v>0</v>
      </c>
      <c r="T51" s="180">
        <f>SUM(T39*'4. Input-Unit Price'!$K$46)</f>
        <v>0</v>
      </c>
      <c r="U51" s="179">
        <f>SUM(U39*'4. Input-Unit Price'!$H$46)</f>
        <v>0</v>
      </c>
      <c r="V51" s="175">
        <f t="shared" si="62"/>
        <v>0</v>
      </c>
      <c r="W51" s="179">
        <f>SUM(W39*'4. Input-Unit Price'!$J$51)</f>
        <v>0</v>
      </c>
      <c r="X51" s="180">
        <f>X39*'4. Input-Unit Price'!$K$51</f>
        <v>0</v>
      </c>
      <c r="Y51" s="179">
        <f>Y39*'4. Input-Unit Price'!$H$51</f>
        <v>0</v>
      </c>
      <c r="Z51" s="39">
        <f t="shared" si="63"/>
        <v>0</v>
      </c>
      <c r="AA51" s="552">
        <f>AA39*'4. Input-Unit Price'!$J$57</f>
        <v>0</v>
      </c>
      <c r="AB51" s="553">
        <f>AB39*'4. Input-Unit Price'!$K$57</f>
        <v>0</v>
      </c>
      <c r="AC51" s="553">
        <f>AC39*'4. Input-Unit Price'!$H$57</f>
        <v>0</v>
      </c>
      <c r="AD51" s="554">
        <f t="shared" si="64"/>
        <v>0</v>
      </c>
      <c r="AE51" s="552">
        <f>AE39*'4. Input-Unit Price'!$J$63</f>
        <v>0</v>
      </c>
      <c r="AF51" s="553">
        <f>AF39*'4. Input-Unit Price'!$K$63</f>
        <v>0</v>
      </c>
      <c r="AG51" s="553">
        <f>AG39*'4. Input-Unit Price'!$H$63</f>
        <v>0</v>
      </c>
      <c r="AH51" s="175">
        <f t="shared" si="65"/>
        <v>0</v>
      </c>
      <c r="AI51" s="178">
        <f>AI39*'4. Input-Unit Price'!$J$69</f>
        <v>0</v>
      </c>
      <c r="AJ51" s="180">
        <f>AJ39*'4. Input-Unit Price'!$K$69</f>
        <v>0</v>
      </c>
      <c r="AK51" s="179">
        <f>AK39*'4. Input-Unit Price'!$H$69</f>
        <v>0</v>
      </c>
      <c r="AL51" s="175">
        <f t="shared" si="66"/>
        <v>0</v>
      </c>
    </row>
    <row r="52" spans="1:39" ht="12" customHeight="1" x14ac:dyDescent="0.2">
      <c r="A52" s="1257"/>
      <c r="B52" s="19"/>
      <c r="C52" s="535">
        <f t="shared" ref="C52:AL52" si="67">SUM(C47:C51)</f>
        <v>0</v>
      </c>
      <c r="D52" s="26">
        <f t="shared" si="67"/>
        <v>0</v>
      </c>
      <c r="E52" s="26">
        <f t="shared" si="67"/>
        <v>0</v>
      </c>
      <c r="F52" s="26">
        <f t="shared" si="67"/>
        <v>0</v>
      </c>
      <c r="G52" s="535">
        <f t="shared" si="67"/>
        <v>0</v>
      </c>
      <c r="H52" s="535">
        <f t="shared" si="67"/>
        <v>0</v>
      </c>
      <c r="I52" s="26">
        <f t="shared" si="67"/>
        <v>0</v>
      </c>
      <c r="J52" s="26">
        <f t="shared" si="67"/>
        <v>0</v>
      </c>
      <c r="K52" s="26">
        <f t="shared" si="67"/>
        <v>0</v>
      </c>
      <c r="L52" s="26">
        <f t="shared" si="67"/>
        <v>0</v>
      </c>
      <c r="M52" s="26">
        <f t="shared" si="67"/>
        <v>0</v>
      </c>
      <c r="N52" s="26">
        <f t="shared" si="67"/>
        <v>0</v>
      </c>
      <c r="O52" s="26">
        <f t="shared" si="67"/>
        <v>0</v>
      </c>
      <c r="P52" s="26">
        <f t="shared" si="67"/>
        <v>0</v>
      </c>
      <c r="Q52" s="26">
        <f t="shared" si="67"/>
        <v>0</v>
      </c>
      <c r="R52" s="26">
        <f t="shared" si="67"/>
        <v>0</v>
      </c>
      <c r="S52" s="26">
        <f t="shared" si="67"/>
        <v>0</v>
      </c>
      <c r="T52" s="26">
        <f t="shared" si="67"/>
        <v>0</v>
      </c>
      <c r="U52" s="26">
        <f t="shared" si="67"/>
        <v>0</v>
      </c>
      <c r="V52" s="26">
        <f t="shared" si="67"/>
        <v>0</v>
      </c>
      <c r="W52" s="26">
        <f t="shared" si="67"/>
        <v>0</v>
      </c>
      <c r="X52" s="26">
        <f t="shared" si="67"/>
        <v>0</v>
      </c>
      <c r="Y52" s="26">
        <f t="shared" si="67"/>
        <v>0</v>
      </c>
      <c r="Z52" s="26">
        <f t="shared" si="67"/>
        <v>0</v>
      </c>
      <c r="AA52" s="549">
        <f t="shared" si="67"/>
        <v>0</v>
      </c>
      <c r="AB52" s="549">
        <f t="shared" si="67"/>
        <v>0</v>
      </c>
      <c r="AC52" s="549">
        <f t="shared" si="67"/>
        <v>0</v>
      </c>
      <c r="AD52" s="555">
        <f t="shared" si="67"/>
        <v>0</v>
      </c>
      <c r="AE52" s="549">
        <f t="shared" si="67"/>
        <v>0</v>
      </c>
      <c r="AF52" s="549">
        <f t="shared" si="67"/>
        <v>0</v>
      </c>
      <c r="AG52" s="549">
        <f t="shared" si="67"/>
        <v>0</v>
      </c>
      <c r="AH52" s="26">
        <f t="shared" si="67"/>
        <v>0</v>
      </c>
      <c r="AI52" s="26">
        <f t="shared" si="67"/>
        <v>0</v>
      </c>
      <c r="AJ52" s="26">
        <f t="shared" si="67"/>
        <v>0</v>
      </c>
      <c r="AK52" s="26">
        <f t="shared" si="67"/>
        <v>0</v>
      </c>
      <c r="AL52" s="26">
        <f t="shared" si="67"/>
        <v>0</v>
      </c>
      <c r="AM52" s="19"/>
    </row>
    <row r="53" spans="1:39" x14ac:dyDescent="0.2">
      <c r="A53" s="1257"/>
      <c r="B53" s="19"/>
      <c r="C53" s="26"/>
      <c r="D53" s="26"/>
      <c r="E53" s="26"/>
      <c r="F53" s="26"/>
      <c r="G53" s="26"/>
      <c r="H53" s="26"/>
      <c r="I53" s="26"/>
      <c r="J53" s="26"/>
      <c r="K53" s="26"/>
      <c r="L53" s="26"/>
      <c r="M53" s="26"/>
      <c r="N53" s="26"/>
      <c r="O53" s="26"/>
      <c r="P53" s="26"/>
      <c r="Q53" s="26"/>
      <c r="R53" s="26"/>
      <c r="S53" s="26"/>
      <c r="T53" s="26"/>
      <c r="U53" s="26"/>
      <c r="V53" s="26"/>
      <c r="W53" s="26"/>
      <c r="X53" s="26"/>
      <c r="Y53" s="26"/>
      <c r="Z53" s="26"/>
      <c r="AA53" s="411"/>
      <c r="AB53" s="411"/>
      <c r="AC53" s="411"/>
      <c r="AD53" s="411"/>
      <c r="AE53" s="160"/>
      <c r="AF53" s="160"/>
      <c r="AG53" s="160"/>
      <c r="AH53" s="160"/>
      <c r="AI53" s="26"/>
      <c r="AJ53" s="26"/>
      <c r="AK53" s="26"/>
      <c r="AL53" s="26"/>
    </row>
    <row r="54" spans="1:39" ht="15" x14ac:dyDescent="0.25">
      <c r="A54" s="1257"/>
      <c r="B54" s="242" t="s">
        <v>40</v>
      </c>
      <c r="C54" s="243"/>
      <c r="D54" s="243"/>
      <c r="E54" s="243"/>
      <c r="F54" s="243"/>
      <c r="G54" s="231"/>
      <c r="H54" s="231"/>
      <c r="I54" s="242" t="s">
        <v>41</v>
      </c>
      <c r="J54" s="243"/>
      <c r="K54" s="243"/>
      <c r="L54" s="243"/>
      <c r="M54" s="243"/>
      <c r="N54" s="243"/>
      <c r="O54" s="243"/>
      <c r="P54" s="243"/>
      <c r="Q54" s="243"/>
      <c r="R54" s="243"/>
      <c r="AD54" s="158"/>
      <c r="AE54" s="158"/>
    </row>
    <row r="55" spans="1:39" ht="25.5" x14ac:dyDescent="0.2">
      <c r="A55" s="1257"/>
      <c r="C55" s="162" t="s">
        <v>27</v>
      </c>
      <c r="D55" s="164" t="s">
        <v>59</v>
      </c>
      <c r="E55" s="534" t="s">
        <v>171</v>
      </c>
      <c r="F55" s="163" t="s">
        <v>24</v>
      </c>
      <c r="I55" s="164" t="str">
        <f t="shared" ref="I55:Q55" si="68">D8</f>
        <v>Pills</v>
      </c>
      <c r="J55" s="164" t="str">
        <f t="shared" si="68"/>
        <v>Injectables</v>
      </c>
      <c r="K55" s="164" t="str">
        <f t="shared" si="68"/>
        <v>Condoms (male)</v>
      </c>
      <c r="L55" s="164" t="str">
        <f t="shared" si="68"/>
        <v>Condoms (female)</v>
      </c>
      <c r="M55" s="164" t="str">
        <f t="shared" si="68"/>
        <v>Implants</v>
      </c>
      <c r="N55" s="164" t="str">
        <f t="shared" si="68"/>
        <v>IUD</v>
      </c>
      <c r="O55" s="164" t="str">
        <f t="shared" si="68"/>
        <v>Emergency Contraceptives</v>
      </c>
      <c r="P55" s="164">
        <f t="shared" si="68"/>
        <v>0</v>
      </c>
      <c r="Q55" s="164">
        <f t="shared" si="68"/>
        <v>0</v>
      </c>
      <c r="R55" s="162" t="s">
        <v>24</v>
      </c>
      <c r="AF55" s="158"/>
      <c r="AG55" s="158"/>
    </row>
    <row r="56" spans="1:39" x14ac:dyDescent="0.2">
      <c r="A56" s="1257"/>
      <c r="B56">
        <f>C10</f>
        <v>0</v>
      </c>
      <c r="C56" s="36">
        <f t="shared" ref="C56:E60" si="69">SUM(C47,G47,K47,O47,S47,W47,AA47, AE47, AI47)</f>
        <v>0</v>
      </c>
      <c r="D56" s="36">
        <f t="shared" si="69"/>
        <v>0</v>
      </c>
      <c r="E56" s="36">
        <f t="shared" si="69"/>
        <v>0</v>
      </c>
      <c r="F56" s="40">
        <f>SUM(C56:E56)</f>
        <v>0</v>
      </c>
      <c r="G56" s="21"/>
      <c r="H56">
        <f>C10</f>
        <v>0</v>
      </c>
      <c r="I56" s="36">
        <f>SUM(F47)</f>
        <v>0</v>
      </c>
      <c r="J56" s="36">
        <f>J47</f>
        <v>0</v>
      </c>
      <c r="K56" s="36">
        <f>N47</f>
        <v>0</v>
      </c>
      <c r="L56" s="36">
        <f>R47</f>
        <v>0</v>
      </c>
      <c r="M56" s="36">
        <f>V47</f>
        <v>0</v>
      </c>
      <c r="N56" s="36">
        <f>Z47</f>
        <v>0</v>
      </c>
      <c r="O56" s="36">
        <f>AD47</f>
        <v>0</v>
      </c>
      <c r="P56" s="36">
        <f>AH47</f>
        <v>0</v>
      </c>
      <c r="Q56" s="36">
        <f>SUM(AL47)</f>
        <v>0</v>
      </c>
      <c r="R56" s="40">
        <f>SUM(I56:Q56)</f>
        <v>0</v>
      </c>
      <c r="AF56" s="158"/>
      <c r="AG56" s="158"/>
    </row>
    <row r="57" spans="1:39" s="24" customFormat="1" x14ac:dyDescent="0.2">
      <c r="A57" s="1257"/>
      <c r="B57">
        <f>C11</f>
        <v>1</v>
      </c>
      <c r="C57" s="203">
        <f t="shared" si="69"/>
        <v>0</v>
      </c>
      <c r="D57" s="203">
        <f t="shared" si="69"/>
        <v>0</v>
      </c>
      <c r="E57" s="203">
        <f t="shared" si="69"/>
        <v>0</v>
      </c>
      <c r="F57" s="418">
        <f>SUM(C57:E57)</f>
        <v>0</v>
      </c>
      <c r="G57" s="419"/>
      <c r="H57">
        <f>C11</f>
        <v>1</v>
      </c>
      <c r="I57" s="203">
        <f>SUM(F48)</f>
        <v>0</v>
      </c>
      <c r="J57" s="203">
        <f>J48</f>
        <v>0</v>
      </c>
      <c r="K57" s="203">
        <f>N48</f>
        <v>0</v>
      </c>
      <c r="L57" s="203">
        <f>R48</f>
        <v>0</v>
      </c>
      <c r="M57" s="203">
        <f>V48</f>
        <v>0</v>
      </c>
      <c r="N57" s="203">
        <f>Z48</f>
        <v>0</v>
      </c>
      <c r="O57" s="36">
        <f>AD48</f>
        <v>0</v>
      </c>
      <c r="P57" s="36">
        <f>AH48</f>
        <v>0</v>
      </c>
      <c r="Q57" s="203">
        <f>SUM(AL48)</f>
        <v>0</v>
      </c>
      <c r="R57" s="418">
        <f>SUM(I57:Q57)</f>
        <v>0</v>
      </c>
    </row>
    <row r="58" spans="1:39" x14ac:dyDescent="0.2">
      <c r="A58" s="1257"/>
      <c r="B58">
        <f>C12</f>
        <v>2</v>
      </c>
      <c r="C58" s="36">
        <f t="shared" si="69"/>
        <v>0</v>
      </c>
      <c r="D58" s="36">
        <f t="shared" si="69"/>
        <v>0</v>
      </c>
      <c r="E58" s="36">
        <f t="shared" si="69"/>
        <v>0</v>
      </c>
      <c r="F58" s="40">
        <f>SUM(C58:E58)</f>
        <v>0</v>
      </c>
      <c r="G58" s="21"/>
      <c r="H58">
        <f>C12</f>
        <v>2</v>
      </c>
      <c r="I58" s="36">
        <f>SUM(F49)</f>
        <v>0</v>
      </c>
      <c r="J58" s="36">
        <f>J49</f>
        <v>0</v>
      </c>
      <c r="K58" s="36">
        <f>N49</f>
        <v>0</v>
      </c>
      <c r="L58" s="36">
        <f>R49</f>
        <v>0</v>
      </c>
      <c r="M58" s="36">
        <f>V49</f>
        <v>0</v>
      </c>
      <c r="N58" s="36">
        <f>Z49</f>
        <v>0</v>
      </c>
      <c r="O58" s="36">
        <f>AD49</f>
        <v>0</v>
      </c>
      <c r="P58" s="36">
        <f>AH49</f>
        <v>0</v>
      </c>
      <c r="Q58" s="36">
        <f>SUM(AL49)</f>
        <v>0</v>
      </c>
      <c r="R58" s="40">
        <f>SUM(I58:Q58)</f>
        <v>0</v>
      </c>
      <c r="AF58" s="158"/>
      <c r="AG58" s="158"/>
    </row>
    <row r="59" spans="1:39" x14ac:dyDescent="0.2">
      <c r="A59" s="1257"/>
      <c r="B59">
        <f>C13</f>
        <v>3</v>
      </c>
      <c r="C59" s="36">
        <f t="shared" si="69"/>
        <v>0</v>
      </c>
      <c r="D59" s="36">
        <f t="shared" si="69"/>
        <v>0</v>
      </c>
      <c r="E59" s="36">
        <f t="shared" si="69"/>
        <v>0</v>
      </c>
      <c r="F59" s="40">
        <f>SUM(C59:E59)</f>
        <v>0</v>
      </c>
      <c r="G59" s="21"/>
      <c r="H59">
        <f>C13</f>
        <v>3</v>
      </c>
      <c r="I59" s="36">
        <f>SUM(F50)</f>
        <v>0</v>
      </c>
      <c r="J59" s="36">
        <f>J50</f>
        <v>0</v>
      </c>
      <c r="K59" s="36">
        <f>N50</f>
        <v>0</v>
      </c>
      <c r="L59" s="36">
        <f>R50</f>
        <v>0</v>
      </c>
      <c r="M59" s="36">
        <f>V50</f>
        <v>0</v>
      </c>
      <c r="N59" s="36">
        <f>Z50</f>
        <v>0</v>
      </c>
      <c r="O59" s="36">
        <f>AD50</f>
        <v>0</v>
      </c>
      <c r="P59" s="36">
        <f>AH50</f>
        <v>0</v>
      </c>
      <c r="Q59" s="36">
        <f>SUM(AL50)</f>
        <v>0</v>
      </c>
      <c r="R59" s="40">
        <f>SUM(I59:Q59)</f>
        <v>0</v>
      </c>
      <c r="AF59" s="158"/>
      <c r="AG59" s="158"/>
    </row>
    <row r="60" spans="1:39" x14ac:dyDescent="0.2">
      <c r="A60" s="1257"/>
      <c r="B60">
        <f>C14</f>
        <v>4</v>
      </c>
      <c r="C60" s="39">
        <f t="shared" si="69"/>
        <v>0</v>
      </c>
      <c r="D60" s="39">
        <f t="shared" si="69"/>
        <v>0</v>
      </c>
      <c r="E60" s="39">
        <f t="shared" si="69"/>
        <v>0</v>
      </c>
      <c r="F60" s="41">
        <f>SUM(C60:E60)</f>
        <v>0</v>
      </c>
      <c r="G60" s="21"/>
      <c r="H60">
        <f>C14</f>
        <v>4</v>
      </c>
      <c r="I60" s="39">
        <f>SUM(F51)</f>
        <v>0</v>
      </c>
      <c r="J60" s="39">
        <f>J51</f>
        <v>0</v>
      </c>
      <c r="K60" s="39">
        <f>N51</f>
        <v>0</v>
      </c>
      <c r="L60" s="39">
        <f>R51</f>
        <v>0</v>
      </c>
      <c r="M60" s="39">
        <f>V51</f>
        <v>0</v>
      </c>
      <c r="N60" s="39">
        <f>Z51</f>
        <v>0</v>
      </c>
      <c r="O60" s="39">
        <f>AD51</f>
        <v>0</v>
      </c>
      <c r="P60" s="39">
        <f>AH51</f>
        <v>0</v>
      </c>
      <c r="Q60" s="39">
        <f>SUM(AL51)</f>
        <v>0</v>
      </c>
      <c r="R60" s="41">
        <f>SUM(I60:Q60)</f>
        <v>0</v>
      </c>
      <c r="AF60" s="158"/>
      <c r="AG60" s="158"/>
    </row>
    <row r="61" spans="1:39" x14ac:dyDescent="0.2">
      <c r="A61" s="1257"/>
      <c r="C61" s="418">
        <f>SUM(C56:C60)</f>
        <v>0</v>
      </c>
      <c r="D61" s="40">
        <f>SUM(D56:D60)</f>
        <v>0</v>
      </c>
      <c r="E61" s="40">
        <f>SUM(E56:E60)</f>
        <v>0</v>
      </c>
      <c r="F61" s="40">
        <f>SUM(F56:F60)</f>
        <v>0</v>
      </c>
      <c r="G61" s="36">
        <f>SUM(F56:F60)</f>
        <v>0</v>
      </c>
      <c r="I61" s="40">
        <f t="shared" ref="I61:R61" si="70">SUM(I56:I60)</f>
        <v>0</v>
      </c>
      <c r="J61" s="40">
        <f t="shared" si="70"/>
        <v>0</v>
      </c>
      <c r="K61" s="40">
        <f t="shared" si="70"/>
        <v>0</v>
      </c>
      <c r="L61" s="40">
        <f t="shared" si="70"/>
        <v>0</v>
      </c>
      <c r="M61" s="40">
        <f t="shared" si="70"/>
        <v>0</v>
      </c>
      <c r="N61" s="40">
        <f t="shared" si="70"/>
        <v>0</v>
      </c>
      <c r="O61" s="40">
        <f t="shared" si="70"/>
        <v>0</v>
      </c>
      <c r="P61" s="40">
        <f t="shared" si="70"/>
        <v>0</v>
      </c>
      <c r="Q61" s="40">
        <f t="shared" si="70"/>
        <v>0</v>
      </c>
      <c r="R61" s="40">
        <f t="shared" si="70"/>
        <v>0</v>
      </c>
      <c r="AF61" s="158"/>
      <c r="AG61" s="158"/>
    </row>
    <row r="62" spans="1:39" x14ac:dyDescent="0.2">
      <c r="A62" s="1257"/>
      <c r="B62" s="19"/>
      <c r="C62" s="19"/>
      <c r="D62" s="19"/>
      <c r="E62" s="19"/>
      <c r="F62" s="19"/>
      <c r="G62" s="26"/>
      <c r="H62" s="29"/>
      <c r="I62" s="23" t="e">
        <f t="shared" ref="I62:Q62" si="71">I61/$R$62</f>
        <v>#DIV/0!</v>
      </c>
      <c r="J62" s="23" t="e">
        <f t="shared" si="71"/>
        <v>#DIV/0!</v>
      </c>
      <c r="K62" s="23" t="e">
        <f t="shared" si="71"/>
        <v>#DIV/0!</v>
      </c>
      <c r="L62" s="23" t="e">
        <f t="shared" si="71"/>
        <v>#DIV/0!</v>
      </c>
      <c r="M62" s="23" t="e">
        <f t="shared" si="71"/>
        <v>#DIV/0!</v>
      </c>
      <c r="N62" s="23" t="e">
        <f t="shared" si="71"/>
        <v>#DIV/0!</v>
      </c>
      <c r="O62" s="23" t="e">
        <f t="shared" si="71"/>
        <v>#DIV/0!</v>
      </c>
      <c r="P62" s="23" t="e">
        <f t="shared" si="71"/>
        <v>#DIV/0!</v>
      </c>
      <c r="Q62" s="23" t="e">
        <f t="shared" si="71"/>
        <v>#DIV/0!</v>
      </c>
      <c r="R62" s="26">
        <f>SUM(I61:Q61)</f>
        <v>0</v>
      </c>
      <c r="S62" s="26">
        <f>R62-R61</f>
        <v>0</v>
      </c>
      <c r="T62" s="19"/>
      <c r="U62" s="19"/>
      <c r="V62" s="19"/>
      <c r="W62" s="19"/>
      <c r="X62" s="19"/>
    </row>
    <row r="63" spans="1:39" x14ac:dyDescent="0.2">
      <c r="A63" s="1257"/>
      <c r="B63" s="19"/>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9" ht="18.75" customHeight="1" x14ac:dyDescent="0.25">
      <c r="A64" s="1258" t="s">
        <v>67</v>
      </c>
      <c r="B64" s="310" t="s">
        <v>98</v>
      </c>
      <c r="C64" s="183"/>
      <c r="D64" s="183"/>
      <c r="E64" s="183"/>
      <c r="F64" s="183"/>
      <c r="G64" s="183"/>
      <c r="H64" s="183"/>
      <c r="I64" s="183"/>
      <c r="J64" s="183"/>
      <c r="K64" s="183"/>
      <c r="L64" s="184"/>
      <c r="M64" s="184"/>
      <c r="N64" s="184"/>
      <c r="O64" s="184"/>
      <c r="P64" s="185"/>
      <c r="Q64" s="185"/>
      <c r="R64" s="185"/>
      <c r="S64" s="185"/>
      <c r="T64" s="183"/>
      <c r="U64" s="183"/>
      <c r="V64" s="186"/>
      <c r="W64" s="186"/>
      <c r="X64" s="186"/>
      <c r="Y64" s="186"/>
      <c r="Z64" s="186"/>
      <c r="AA64" s="186"/>
      <c r="AB64" s="186"/>
      <c r="AC64" s="186"/>
      <c r="AD64" s="186"/>
      <c r="AE64" s="186"/>
      <c r="AF64" s="186"/>
      <c r="AG64" s="186"/>
      <c r="AH64" s="186"/>
      <c r="AI64" s="186"/>
      <c r="AJ64" s="186"/>
      <c r="AK64" s="186"/>
      <c r="AL64" s="186"/>
    </row>
    <row r="65" spans="1:40" x14ac:dyDescent="0.2">
      <c r="A65" s="1258"/>
      <c r="B65" s="25"/>
      <c r="C65" s="1268" t="s">
        <v>62</v>
      </c>
      <c r="D65" s="1268"/>
      <c r="E65" s="1268"/>
      <c r="F65" s="1269"/>
      <c r="G65" s="1268" t="str">
        <f>'A. Results-Commodity Projection'!$D$6</f>
        <v>Injectables</v>
      </c>
      <c r="H65" s="1268"/>
      <c r="I65" s="1268"/>
      <c r="J65" s="1269"/>
      <c r="K65" s="1267" t="str">
        <f>'A. Results-Commodity Projection'!$E$6</f>
        <v>Condoms (male)</v>
      </c>
      <c r="L65" s="1268"/>
      <c r="M65" s="1268"/>
      <c r="N65" s="1269"/>
      <c r="O65" s="1267" t="str">
        <f>'A. Results-Commodity Projection'!$F$6</f>
        <v>Condoms (female)</v>
      </c>
      <c r="P65" s="1268"/>
      <c r="Q65" s="1268"/>
      <c r="R65" s="1269"/>
      <c r="S65" s="1267" t="str">
        <f>'A. Results-Commodity Projection'!$G$6</f>
        <v>Implants</v>
      </c>
      <c r="T65" s="1268"/>
      <c r="U65" s="1268"/>
      <c r="V65" s="1269"/>
      <c r="W65" s="1267" t="str">
        <f>'A. Results-Commodity Projection'!H6</f>
        <v>IUD</v>
      </c>
      <c r="X65" s="1268"/>
      <c r="Y65" s="1268"/>
      <c r="Z65" s="1269"/>
      <c r="AA65" s="1267" t="str">
        <f>'A. Results-Commodity Projection'!I6</f>
        <v>Emergency Contraceptives</v>
      </c>
      <c r="AB65" s="1268"/>
      <c r="AC65" s="1268"/>
      <c r="AD65" s="1269"/>
      <c r="AE65" s="1267">
        <f>'A. Results-Commodity Projection'!J6</f>
        <v>0</v>
      </c>
      <c r="AF65" s="1268"/>
      <c r="AG65" s="1268"/>
      <c r="AH65" s="1269"/>
      <c r="AI65" s="1260">
        <f>'A. Results-Commodity Projection'!$K$6</f>
        <v>0</v>
      </c>
      <c r="AJ65" s="1261"/>
      <c r="AK65" s="1261"/>
      <c r="AL65" s="1262"/>
    </row>
    <row r="66" spans="1:40" ht="25.5" x14ac:dyDescent="0.2">
      <c r="A66" s="1258"/>
      <c r="B66" s="25"/>
      <c r="C66" s="187" t="s">
        <v>27</v>
      </c>
      <c r="D66" s="188" t="s">
        <v>59</v>
      </c>
      <c r="E66" s="534" t="s">
        <v>171</v>
      </c>
      <c r="F66" s="189" t="s">
        <v>24</v>
      </c>
      <c r="G66" s="187" t="s">
        <v>27</v>
      </c>
      <c r="H66" s="188" t="s">
        <v>59</v>
      </c>
      <c r="I66" s="534" t="s">
        <v>171</v>
      </c>
      <c r="J66" s="189" t="s">
        <v>24</v>
      </c>
      <c r="K66" s="187" t="s">
        <v>27</v>
      </c>
      <c r="L66" s="188" t="s">
        <v>59</v>
      </c>
      <c r="M66" s="534" t="s">
        <v>171</v>
      </c>
      <c r="N66" s="189" t="s">
        <v>24</v>
      </c>
      <c r="O66" s="187" t="s">
        <v>27</v>
      </c>
      <c r="P66" s="188" t="s">
        <v>59</v>
      </c>
      <c r="Q66" s="534" t="s">
        <v>171</v>
      </c>
      <c r="R66" s="189" t="s">
        <v>24</v>
      </c>
      <c r="S66" s="187" t="s">
        <v>27</v>
      </c>
      <c r="T66" s="188" t="s">
        <v>59</v>
      </c>
      <c r="U66" s="534" t="s">
        <v>171</v>
      </c>
      <c r="V66" s="189" t="s">
        <v>24</v>
      </c>
      <c r="W66" s="190" t="s">
        <v>27</v>
      </c>
      <c r="X66" s="188" t="s">
        <v>59</v>
      </c>
      <c r="Y66" s="534" t="s">
        <v>171</v>
      </c>
      <c r="Z66" s="189" t="s">
        <v>24</v>
      </c>
      <c r="AA66" s="190" t="s">
        <v>27</v>
      </c>
      <c r="AB66" s="188" t="s">
        <v>59</v>
      </c>
      <c r="AC66" s="534" t="s">
        <v>171</v>
      </c>
      <c r="AD66" s="189" t="s">
        <v>24</v>
      </c>
      <c r="AE66" s="190" t="s">
        <v>27</v>
      </c>
      <c r="AF66" s="188" t="s">
        <v>59</v>
      </c>
      <c r="AG66" s="534" t="s">
        <v>171</v>
      </c>
      <c r="AH66" s="189" t="s">
        <v>24</v>
      </c>
      <c r="AI66" s="190" t="s">
        <v>27</v>
      </c>
      <c r="AJ66" s="188" t="s">
        <v>59</v>
      </c>
      <c r="AK66" s="534" t="s">
        <v>171</v>
      </c>
      <c r="AL66" s="189" t="s">
        <v>24</v>
      </c>
    </row>
    <row r="67" spans="1:40" x14ac:dyDescent="0.2">
      <c r="A67" s="1258"/>
      <c r="B67" s="25">
        <f t="shared" ref="B67:B72" si="72">C9</f>
        <v>0</v>
      </c>
      <c r="C67" s="556">
        <f t="shared" ref="C67:C72" si="73">SUM(D9*D21)</f>
        <v>0</v>
      </c>
      <c r="D67" s="557">
        <f t="shared" ref="D67:D72" si="74">SUM(D9*E21)</f>
        <v>0</v>
      </c>
      <c r="E67" s="556">
        <f t="shared" ref="E67:E72" si="75">D9*F21</f>
        <v>0</v>
      </c>
      <c r="F67" s="191">
        <f t="shared" ref="F67:F72" si="76">SUM(C67:E67)</f>
        <v>0</v>
      </c>
      <c r="G67" s="192">
        <f>SUM($E$9*H21)</f>
        <v>0</v>
      </c>
      <c r="H67" s="192">
        <f>SUM($E$9*I21)</f>
        <v>0</v>
      </c>
      <c r="I67" s="192">
        <f>SUM($E$9*J21)</f>
        <v>0</v>
      </c>
      <c r="J67" s="193">
        <f t="shared" ref="J67:J72" si="77">SUM(G67:I67)</f>
        <v>0</v>
      </c>
      <c r="K67" s="556">
        <f t="shared" ref="K67:K72" si="78">SUM(F9*L21)</f>
        <v>0</v>
      </c>
      <c r="L67" s="557">
        <f t="shared" ref="L67:L72" si="79">SUM(F9*M21)</f>
        <v>0</v>
      </c>
      <c r="M67" s="556">
        <f t="shared" ref="M67:M72" si="80">SUM(F9*N21)</f>
        <v>0</v>
      </c>
      <c r="N67" s="556">
        <f t="shared" ref="N67:N72" si="81">SUM(K67:M67)</f>
        <v>0</v>
      </c>
      <c r="O67" s="194">
        <f t="shared" ref="O67:O72" si="82">SUM(G9*P21)</f>
        <v>0</v>
      </c>
      <c r="P67" s="195">
        <f t="shared" ref="P67:P72" si="83">SUM(G9*Q21)</f>
        <v>0</v>
      </c>
      <c r="Q67" s="194">
        <f t="shared" ref="Q67:Q72" si="84">SUM(G9*R21)</f>
        <v>0</v>
      </c>
      <c r="R67" s="196">
        <f t="shared" ref="R67:R72" si="85">SUM(O67:Q67)</f>
        <v>0</v>
      </c>
      <c r="S67" s="192">
        <f t="shared" ref="S67:S72" si="86">SUM(H9*T21)</f>
        <v>0</v>
      </c>
      <c r="T67" s="192">
        <f t="shared" ref="T67:T72" si="87">SUM(H9*U21)</f>
        <v>0</v>
      </c>
      <c r="U67" s="192">
        <f t="shared" ref="U67:U72" si="88">SUM(H9*V21)</f>
        <v>0</v>
      </c>
      <c r="V67" s="193">
        <f t="shared" ref="V67:V72" si="89">SUM(S67:U67)</f>
        <v>0</v>
      </c>
      <c r="W67" s="192">
        <f t="shared" ref="W67:W72" si="90">I9*X21</f>
        <v>0</v>
      </c>
      <c r="X67" s="195">
        <f t="shared" ref="X67:X72" si="91">I9*Y21</f>
        <v>0</v>
      </c>
      <c r="Y67" s="192">
        <f t="shared" ref="Y67:Y72" si="92">I9*Z21</f>
        <v>0</v>
      </c>
      <c r="Z67" s="420">
        <f t="shared" ref="Z67:Z73" si="93">SUM(W67:Y67)</f>
        <v>0</v>
      </c>
      <c r="AA67" s="192">
        <f t="shared" ref="AA67:AA72" si="94">J9*AB21</f>
        <v>0</v>
      </c>
      <c r="AB67" s="192">
        <f t="shared" ref="AB67:AB72" si="95">J9*AC21</f>
        <v>0</v>
      </c>
      <c r="AC67" s="192">
        <f t="shared" ref="AC67:AC72" si="96">J9*AD21</f>
        <v>0</v>
      </c>
      <c r="AD67" s="420">
        <f t="shared" ref="AD67:AD73" si="97">SUM(AA67:AC67)</f>
        <v>0</v>
      </c>
      <c r="AE67" s="422">
        <f t="shared" ref="AE67:AE72" si="98">K9*AF21</f>
        <v>0</v>
      </c>
      <c r="AF67" s="423">
        <f t="shared" ref="AF67:AF72" si="99">K9*AG21</f>
        <v>0</v>
      </c>
      <c r="AG67" s="423">
        <f t="shared" ref="AG67:AG72" si="100">K9*AH21</f>
        <v>0</v>
      </c>
      <c r="AH67" s="420">
        <f t="shared" ref="AH67:AH73" si="101">SUM(AE67:AG67)</f>
        <v>0</v>
      </c>
      <c r="AI67" s="556">
        <f t="shared" ref="AI67:AI72" si="102">L9*AJ21</f>
        <v>0</v>
      </c>
      <c r="AJ67" s="557">
        <f t="shared" ref="AJ67:AJ72" si="103">L9*AK21</f>
        <v>0</v>
      </c>
      <c r="AK67" s="556">
        <f t="shared" ref="AK67:AK72" si="104">L9*AL21</f>
        <v>0</v>
      </c>
      <c r="AL67" s="192">
        <f t="shared" ref="AL67:AL72" si="105">SUM(AI67:AK67)</f>
        <v>0</v>
      </c>
    </row>
    <row r="68" spans="1:40" x14ac:dyDescent="0.2">
      <c r="A68" s="1258"/>
      <c r="B68" s="25">
        <f t="shared" si="72"/>
        <v>0</v>
      </c>
      <c r="C68" s="556">
        <f t="shared" si="73"/>
        <v>0</v>
      </c>
      <c r="D68" s="557">
        <f t="shared" si="74"/>
        <v>0</v>
      </c>
      <c r="E68" s="556">
        <f t="shared" si="75"/>
        <v>0</v>
      </c>
      <c r="F68" s="191">
        <f t="shared" si="76"/>
        <v>0</v>
      </c>
      <c r="G68" s="192">
        <f>SUM($E$10*H22)</f>
        <v>0</v>
      </c>
      <c r="H68" s="192">
        <f>SUM($E$10*I22)</f>
        <v>0</v>
      </c>
      <c r="I68" s="192">
        <f>SUM($E$10*J22)</f>
        <v>0</v>
      </c>
      <c r="J68" s="193">
        <f t="shared" si="77"/>
        <v>0</v>
      </c>
      <c r="K68" s="556">
        <f t="shared" si="78"/>
        <v>0</v>
      </c>
      <c r="L68" s="557">
        <f t="shared" si="79"/>
        <v>0</v>
      </c>
      <c r="M68" s="556">
        <f t="shared" si="80"/>
        <v>0</v>
      </c>
      <c r="N68" s="556">
        <f t="shared" si="81"/>
        <v>0</v>
      </c>
      <c r="O68" s="194">
        <f t="shared" si="82"/>
        <v>0</v>
      </c>
      <c r="P68" s="195">
        <f t="shared" si="83"/>
        <v>0</v>
      </c>
      <c r="Q68" s="194">
        <f t="shared" si="84"/>
        <v>0</v>
      </c>
      <c r="R68" s="191">
        <f t="shared" si="85"/>
        <v>0</v>
      </c>
      <c r="S68" s="192">
        <f t="shared" si="86"/>
        <v>0</v>
      </c>
      <c r="T68" s="192">
        <f t="shared" si="87"/>
        <v>0</v>
      </c>
      <c r="U68" s="192">
        <f t="shared" si="88"/>
        <v>0</v>
      </c>
      <c r="V68" s="191">
        <f t="shared" si="89"/>
        <v>0</v>
      </c>
      <c r="W68" s="192">
        <f t="shared" si="90"/>
        <v>0</v>
      </c>
      <c r="X68" s="195">
        <f t="shared" si="91"/>
        <v>0</v>
      </c>
      <c r="Y68" s="192">
        <f t="shared" si="92"/>
        <v>0</v>
      </c>
      <c r="Z68" s="191">
        <f t="shared" si="93"/>
        <v>0</v>
      </c>
      <c r="AA68" s="192">
        <f t="shared" si="94"/>
        <v>0</v>
      </c>
      <c r="AB68" s="192">
        <f t="shared" si="95"/>
        <v>0</v>
      </c>
      <c r="AC68" s="192">
        <f t="shared" si="96"/>
        <v>0</v>
      </c>
      <c r="AD68" s="191">
        <f t="shared" si="97"/>
        <v>0</v>
      </c>
      <c r="AE68" s="424">
        <f t="shared" si="98"/>
        <v>0</v>
      </c>
      <c r="AF68" s="192">
        <f t="shared" si="99"/>
        <v>0</v>
      </c>
      <c r="AG68" s="192">
        <f t="shared" si="100"/>
        <v>0</v>
      </c>
      <c r="AH68" s="191">
        <f t="shared" si="101"/>
        <v>0</v>
      </c>
      <c r="AI68" s="556">
        <f t="shared" si="102"/>
        <v>0</v>
      </c>
      <c r="AJ68" s="557">
        <f t="shared" si="103"/>
        <v>0</v>
      </c>
      <c r="AK68" s="556">
        <f t="shared" si="104"/>
        <v>0</v>
      </c>
      <c r="AL68" s="521">
        <f t="shared" si="105"/>
        <v>0</v>
      </c>
    </row>
    <row r="69" spans="1:40" x14ac:dyDescent="0.2">
      <c r="A69" s="1258"/>
      <c r="B69" s="25">
        <f t="shared" si="72"/>
        <v>1</v>
      </c>
      <c r="C69" s="556">
        <f t="shared" si="73"/>
        <v>0</v>
      </c>
      <c r="D69" s="557">
        <f t="shared" si="74"/>
        <v>0</v>
      </c>
      <c r="E69" s="556">
        <f t="shared" si="75"/>
        <v>0</v>
      </c>
      <c r="F69" s="191">
        <f t="shared" si="76"/>
        <v>0</v>
      </c>
      <c r="G69" s="192">
        <f>SUM($E$11*H23)</f>
        <v>0</v>
      </c>
      <c r="H69" s="192">
        <f>SUM($E$11*I23)</f>
        <v>0</v>
      </c>
      <c r="I69" s="192">
        <f>SUM($E$11*J23)</f>
        <v>0</v>
      </c>
      <c r="J69" s="193">
        <f t="shared" si="77"/>
        <v>0</v>
      </c>
      <c r="K69" s="556">
        <f t="shared" si="78"/>
        <v>0</v>
      </c>
      <c r="L69" s="557">
        <f t="shared" si="79"/>
        <v>0</v>
      </c>
      <c r="M69" s="556">
        <f t="shared" si="80"/>
        <v>0</v>
      </c>
      <c r="N69" s="556">
        <f t="shared" si="81"/>
        <v>0</v>
      </c>
      <c r="O69" s="194">
        <f t="shared" si="82"/>
        <v>0</v>
      </c>
      <c r="P69" s="195">
        <f t="shared" si="83"/>
        <v>0</v>
      </c>
      <c r="Q69" s="194">
        <f t="shared" si="84"/>
        <v>0</v>
      </c>
      <c r="R69" s="191">
        <f t="shared" si="85"/>
        <v>0</v>
      </c>
      <c r="S69" s="192">
        <f t="shared" si="86"/>
        <v>0</v>
      </c>
      <c r="T69" s="192">
        <f t="shared" si="87"/>
        <v>0</v>
      </c>
      <c r="U69" s="192">
        <f t="shared" si="88"/>
        <v>0</v>
      </c>
      <c r="V69" s="191">
        <f t="shared" si="89"/>
        <v>0</v>
      </c>
      <c r="W69" s="192">
        <f t="shared" si="90"/>
        <v>0</v>
      </c>
      <c r="X69" s="195">
        <f t="shared" si="91"/>
        <v>0</v>
      </c>
      <c r="Y69" s="192">
        <f t="shared" si="92"/>
        <v>0</v>
      </c>
      <c r="Z69" s="191">
        <f t="shared" si="93"/>
        <v>0</v>
      </c>
      <c r="AA69" s="192">
        <f t="shared" si="94"/>
        <v>0</v>
      </c>
      <c r="AB69" s="192">
        <f t="shared" si="95"/>
        <v>0</v>
      </c>
      <c r="AC69" s="192">
        <f t="shared" si="96"/>
        <v>0</v>
      </c>
      <c r="AD69" s="191">
        <f t="shared" si="97"/>
        <v>0</v>
      </c>
      <c r="AE69" s="424">
        <f t="shared" si="98"/>
        <v>0</v>
      </c>
      <c r="AF69" s="192">
        <f t="shared" si="99"/>
        <v>0</v>
      </c>
      <c r="AG69" s="192">
        <f t="shared" si="100"/>
        <v>0</v>
      </c>
      <c r="AH69" s="191">
        <f t="shared" si="101"/>
        <v>0</v>
      </c>
      <c r="AI69" s="556">
        <f t="shared" si="102"/>
        <v>0</v>
      </c>
      <c r="AJ69" s="557">
        <f t="shared" si="103"/>
        <v>0</v>
      </c>
      <c r="AK69" s="556">
        <f t="shared" si="104"/>
        <v>0</v>
      </c>
      <c r="AL69" s="521">
        <f t="shared" si="105"/>
        <v>0</v>
      </c>
    </row>
    <row r="70" spans="1:40" x14ac:dyDescent="0.2">
      <c r="A70" s="1258"/>
      <c r="B70" s="25">
        <f t="shared" si="72"/>
        <v>2</v>
      </c>
      <c r="C70" s="556">
        <f t="shared" si="73"/>
        <v>0</v>
      </c>
      <c r="D70" s="557">
        <f t="shared" si="74"/>
        <v>0</v>
      </c>
      <c r="E70" s="556">
        <f t="shared" si="75"/>
        <v>0</v>
      </c>
      <c r="F70" s="191">
        <f t="shared" si="76"/>
        <v>0</v>
      </c>
      <c r="G70" s="192">
        <f>SUM($E$12*H24)</f>
        <v>0</v>
      </c>
      <c r="H70" s="192">
        <f>SUM($E$12*I24)</f>
        <v>0</v>
      </c>
      <c r="I70" s="192">
        <f>SUM($E$12*J24)</f>
        <v>0</v>
      </c>
      <c r="J70" s="193">
        <f t="shared" si="77"/>
        <v>0</v>
      </c>
      <c r="K70" s="556">
        <f t="shared" si="78"/>
        <v>0</v>
      </c>
      <c r="L70" s="557">
        <f t="shared" si="79"/>
        <v>0</v>
      </c>
      <c r="M70" s="556">
        <f t="shared" si="80"/>
        <v>0</v>
      </c>
      <c r="N70" s="556">
        <f t="shared" si="81"/>
        <v>0</v>
      </c>
      <c r="O70" s="194">
        <f t="shared" si="82"/>
        <v>0</v>
      </c>
      <c r="P70" s="195">
        <f t="shared" si="83"/>
        <v>0</v>
      </c>
      <c r="Q70" s="194">
        <f t="shared" si="84"/>
        <v>0</v>
      </c>
      <c r="R70" s="191">
        <f t="shared" si="85"/>
        <v>0</v>
      </c>
      <c r="S70" s="192">
        <f t="shared" si="86"/>
        <v>0</v>
      </c>
      <c r="T70" s="192">
        <f t="shared" si="87"/>
        <v>0</v>
      </c>
      <c r="U70" s="192">
        <f t="shared" si="88"/>
        <v>0</v>
      </c>
      <c r="V70" s="191">
        <f t="shared" si="89"/>
        <v>0</v>
      </c>
      <c r="W70" s="192">
        <f t="shared" si="90"/>
        <v>0</v>
      </c>
      <c r="X70" s="195">
        <f t="shared" si="91"/>
        <v>0</v>
      </c>
      <c r="Y70" s="192">
        <f t="shared" si="92"/>
        <v>0</v>
      </c>
      <c r="Z70" s="191">
        <f t="shared" si="93"/>
        <v>0</v>
      </c>
      <c r="AA70" s="192">
        <f t="shared" si="94"/>
        <v>0</v>
      </c>
      <c r="AB70" s="192">
        <f t="shared" si="95"/>
        <v>0</v>
      </c>
      <c r="AC70" s="192">
        <f t="shared" si="96"/>
        <v>0</v>
      </c>
      <c r="AD70" s="191">
        <f t="shared" si="97"/>
        <v>0</v>
      </c>
      <c r="AE70" s="424">
        <f t="shared" si="98"/>
        <v>0</v>
      </c>
      <c r="AF70" s="192">
        <f t="shared" si="99"/>
        <v>0</v>
      </c>
      <c r="AG70" s="192">
        <f t="shared" si="100"/>
        <v>0</v>
      </c>
      <c r="AH70" s="191">
        <f t="shared" si="101"/>
        <v>0</v>
      </c>
      <c r="AI70" s="556">
        <f t="shared" si="102"/>
        <v>0</v>
      </c>
      <c r="AJ70" s="557">
        <f t="shared" si="103"/>
        <v>0</v>
      </c>
      <c r="AK70" s="556">
        <f t="shared" si="104"/>
        <v>0</v>
      </c>
      <c r="AL70" s="521">
        <f t="shared" si="105"/>
        <v>0</v>
      </c>
    </row>
    <row r="71" spans="1:40" x14ac:dyDescent="0.2">
      <c r="A71" s="1258"/>
      <c r="B71" s="25">
        <f t="shared" si="72"/>
        <v>3</v>
      </c>
      <c r="C71" s="556">
        <f t="shared" si="73"/>
        <v>0</v>
      </c>
      <c r="D71" s="557">
        <f t="shared" si="74"/>
        <v>0</v>
      </c>
      <c r="E71" s="556">
        <f t="shared" si="75"/>
        <v>0</v>
      </c>
      <c r="F71" s="191">
        <f t="shared" si="76"/>
        <v>0</v>
      </c>
      <c r="G71" s="192">
        <f>SUM($E$13*H25)</f>
        <v>0</v>
      </c>
      <c r="H71" s="192">
        <f>SUM($E$13*I25)</f>
        <v>0</v>
      </c>
      <c r="I71" s="192">
        <f>SUM($E$13*J25)</f>
        <v>0</v>
      </c>
      <c r="J71" s="193">
        <f t="shared" si="77"/>
        <v>0</v>
      </c>
      <c r="K71" s="556">
        <f t="shared" si="78"/>
        <v>0</v>
      </c>
      <c r="L71" s="557">
        <f t="shared" si="79"/>
        <v>0</v>
      </c>
      <c r="M71" s="556">
        <f t="shared" si="80"/>
        <v>0</v>
      </c>
      <c r="N71" s="556">
        <f t="shared" si="81"/>
        <v>0</v>
      </c>
      <c r="O71" s="194">
        <f t="shared" si="82"/>
        <v>0</v>
      </c>
      <c r="P71" s="195">
        <f t="shared" si="83"/>
        <v>0</v>
      </c>
      <c r="Q71" s="194">
        <f t="shared" si="84"/>
        <v>0</v>
      </c>
      <c r="R71" s="191">
        <f t="shared" si="85"/>
        <v>0</v>
      </c>
      <c r="S71" s="192">
        <f t="shared" si="86"/>
        <v>0</v>
      </c>
      <c r="T71" s="192">
        <f t="shared" si="87"/>
        <v>0</v>
      </c>
      <c r="U71" s="192">
        <f t="shared" si="88"/>
        <v>0</v>
      </c>
      <c r="V71" s="191">
        <f t="shared" si="89"/>
        <v>0</v>
      </c>
      <c r="W71" s="192">
        <f t="shared" si="90"/>
        <v>0</v>
      </c>
      <c r="X71" s="195">
        <f t="shared" si="91"/>
        <v>0</v>
      </c>
      <c r="Y71" s="192">
        <f t="shared" si="92"/>
        <v>0</v>
      </c>
      <c r="Z71" s="191">
        <f t="shared" si="93"/>
        <v>0</v>
      </c>
      <c r="AA71" s="192">
        <f t="shared" si="94"/>
        <v>0</v>
      </c>
      <c r="AB71" s="192">
        <f t="shared" si="95"/>
        <v>0</v>
      </c>
      <c r="AC71" s="192">
        <f t="shared" si="96"/>
        <v>0</v>
      </c>
      <c r="AD71" s="191">
        <f t="shared" si="97"/>
        <v>0</v>
      </c>
      <c r="AE71" s="424">
        <f t="shared" si="98"/>
        <v>0</v>
      </c>
      <c r="AF71" s="192">
        <f t="shared" si="99"/>
        <v>0</v>
      </c>
      <c r="AG71" s="192">
        <f t="shared" si="100"/>
        <v>0</v>
      </c>
      <c r="AH71" s="191">
        <f t="shared" si="101"/>
        <v>0</v>
      </c>
      <c r="AI71" s="556">
        <f t="shared" si="102"/>
        <v>0</v>
      </c>
      <c r="AJ71" s="557">
        <f t="shared" si="103"/>
        <v>0</v>
      </c>
      <c r="AK71" s="556">
        <f t="shared" si="104"/>
        <v>0</v>
      </c>
      <c r="AL71" s="521">
        <f t="shared" si="105"/>
        <v>0</v>
      </c>
    </row>
    <row r="72" spans="1:40" x14ac:dyDescent="0.2">
      <c r="A72" s="1258"/>
      <c r="B72" s="25">
        <f t="shared" si="72"/>
        <v>4</v>
      </c>
      <c r="C72" s="546">
        <f t="shared" si="73"/>
        <v>0</v>
      </c>
      <c r="D72" s="547">
        <f t="shared" si="74"/>
        <v>0</v>
      </c>
      <c r="E72" s="546">
        <f t="shared" si="75"/>
        <v>0</v>
      </c>
      <c r="F72" s="206">
        <f t="shared" si="76"/>
        <v>0</v>
      </c>
      <c r="G72" s="207">
        <f>SUM($E$14*H26)</f>
        <v>0</v>
      </c>
      <c r="H72" s="207">
        <f>SUM($E$14*I26)</f>
        <v>0</v>
      </c>
      <c r="I72" s="207">
        <f>SUM($E$14*J26)</f>
        <v>0</v>
      </c>
      <c r="J72" s="204">
        <f t="shared" si="77"/>
        <v>0</v>
      </c>
      <c r="K72" s="546">
        <f t="shared" si="78"/>
        <v>0</v>
      </c>
      <c r="L72" s="547">
        <f t="shared" si="79"/>
        <v>0</v>
      </c>
      <c r="M72" s="546">
        <f t="shared" si="80"/>
        <v>0</v>
      </c>
      <c r="N72" s="546">
        <f t="shared" si="81"/>
        <v>0</v>
      </c>
      <c r="O72" s="208">
        <f t="shared" si="82"/>
        <v>0</v>
      </c>
      <c r="P72" s="209">
        <f t="shared" si="83"/>
        <v>0</v>
      </c>
      <c r="Q72" s="208">
        <f t="shared" si="84"/>
        <v>0</v>
      </c>
      <c r="R72" s="206">
        <f t="shared" si="85"/>
        <v>0</v>
      </c>
      <c r="S72" s="207">
        <f t="shared" si="86"/>
        <v>0</v>
      </c>
      <c r="T72" s="207">
        <f t="shared" si="87"/>
        <v>0</v>
      </c>
      <c r="U72" s="207">
        <f t="shared" si="88"/>
        <v>0</v>
      </c>
      <c r="V72" s="206">
        <f t="shared" si="89"/>
        <v>0</v>
      </c>
      <c r="W72" s="207">
        <f t="shared" si="90"/>
        <v>0</v>
      </c>
      <c r="X72" s="209">
        <f t="shared" si="91"/>
        <v>0</v>
      </c>
      <c r="Y72" s="207">
        <f t="shared" si="92"/>
        <v>0</v>
      </c>
      <c r="Z72" s="206">
        <f t="shared" si="93"/>
        <v>0</v>
      </c>
      <c r="AA72" s="421">
        <f t="shared" si="94"/>
        <v>0</v>
      </c>
      <c r="AB72" s="207">
        <f t="shared" si="95"/>
        <v>0</v>
      </c>
      <c r="AC72" s="207">
        <f t="shared" si="96"/>
        <v>0</v>
      </c>
      <c r="AD72" s="206">
        <f t="shared" si="97"/>
        <v>0</v>
      </c>
      <c r="AE72" s="421">
        <f t="shared" si="98"/>
        <v>0</v>
      </c>
      <c r="AF72" s="207">
        <f t="shared" si="99"/>
        <v>0</v>
      </c>
      <c r="AG72" s="207">
        <f t="shared" si="100"/>
        <v>0</v>
      </c>
      <c r="AH72" s="206">
        <f t="shared" si="101"/>
        <v>0</v>
      </c>
      <c r="AI72" s="546">
        <f t="shared" si="102"/>
        <v>0</v>
      </c>
      <c r="AJ72" s="547">
        <f t="shared" si="103"/>
        <v>0</v>
      </c>
      <c r="AK72" s="546">
        <f t="shared" si="104"/>
        <v>0</v>
      </c>
      <c r="AL72" s="522">
        <f t="shared" si="105"/>
        <v>0</v>
      </c>
    </row>
    <row r="73" spans="1:40" x14ac:dyDescent="0.2">
      <c r="A73" s="1258"/>
      <c r="B73" s="311" t="s">
        <v>24</v>
      </c>
      <c r="C73" s="544">
        <f t="shared" ref="C73:Y73" si="106">SUM(C68:C72)</f>
        <v>0</v>
      </c>
      <c r="D73" s="544">
        <f t="shared" si="106"/>
        <v>0</v>
      </c>
      <c r="E73" s="544">
        <f t="shared" si="106"/>
        <v>0</v>
      </c>
      <c r="F73" s="544">
        <f t="shared" si="106"/>
        <v>0</v>
      </c>
      <c r="G73" s="544">
        <f t="shared" si="106"/>
        <v>0</v>
      </c>
      <c r="H73" s="544">
        <f t="shared" si="106"/>
        <v>0</v>
      </c>
      <c r="I73" s="544">
        <f t="shared" si="106"/>
        <v>0</v>
      </c>
      <c r="J73" s="544">
        <f t="shared" si="106"/>
        <v>0</v>
      </c>
      <c r="K73" s="544">
        <f t="shared" si="106"/>
        <v>0</v>
      </c>
      <c r="L73" s="544">
        <f t="shared" si="106"/>
        <v>0</v>
      </c>
      <c r="M73" s="544">
        <f t="shared" si="106"/>
        <v>0</v>
      </c>
      <c r="N73" s="544">
        <f t="shared" si="106"/>
        <v>0</v>
      </c>
      <c r="O73" s="544">
        <f t="shared" si="106"/>
        <v>0</v>
      </c>
      <c r="P73" s="544">
        <f t="shared" si="106"/>
        <v>0</v>
      </c>
      <c r="Q73" s="544">
        <f t="shared" si="106"/>
        <v>0</v>
      </c>
      <c r="R73" s="544">
        <f t="shared" si="106"/>
        <v>0</v>
      </c>
      <c r="S73" s="544">
        <f t="shared" si="106"/>
        <v>0</v>
      </c>
      <c r="T73" s="544">
        <f t="shared" si="106"/>
        <v>0</v>
      </c>
      <c r="U73" s="544">
        <f t="shared" si="106"/>
        <v>0</v>
      </c>
      <c r="V73" s="544">
        <f t="shared" si="106"/>
        <v>0</v>
      </c>
      <c r="W73" s="192">
        <f t="shared" si="106"/>
        <v>0</v>
      </c>
      <c r="X73" s="192">
        <f t="shared" si="106"/>
        <v>0</v>
      </c>
      <c r="Y73" s="192">
        <f t="shared" si="106"/>
        <v>0</v>
      </c>
      <c r="Z73" s="197">
        <f t="shared" si="93"/>
        <v>0</v>
      </c>
      <c r="AA73" s="192">
        <f>SUM(AA68:AA72)</f>
        <v>0</v>
      </c>
      <c r="AB73" s="192">
        <f>SUM(AB68:AB72)</f>
        <v>0</v>
      </c>
      <c r="AC73" s="192">
        <f>SUM(AC68:AC72)</f>
        <v>0</v>
      </c>
      <c r="AD73" s="197">
        <f t="shared" si="97"/>
        <v>0</v>
      </c>
      <c r="AE73" s="192">
        <f>SUM(AE68:AE72)</f>
        <v>0</v>
      </c>
      <c r="AF73" s="192">
        <f>SUM(AF68:AF72)</f>
        <v>0</v>
      </c>
      <c r="AG73" s="192">
        <f>SUM(AG68:AG72)</f>
        <v>0</v>
      </c>
      <c r="AH73" s="197">
        <f t="shared" si="101"/>
        <v>0</v>
      </c>
      <c r="AI73" s="544">
        <f>SUM(AI68:AI72)</f>
        <v>0</v>
      </c>
      <c r="AJ73" s="544">
        <f>SUM(AJ68:AJ72)</f>
        <v>0</v>
      </c>
      <c r="AK73" s="544">
        <f>SUM(AK68:AK72)</f>
        <v>0</v>
      </c>
      <c r="AL73" s="544">
        <f>SUM(AL68:AL72)</f>
        <v>0</v>
      </c>
      <c r="AM73" s="19"/>
      <c r="AN73" s="19"/>
    </row>
    <row r="74" spans="1:40" x14ac:dyDescent="0.2">
      <c r="A74" s="1258"/>
      <c r="B74" s="311" t="s">
        <v>15</v>
      </c>
      <c r="C74" s="160">
        <f>C73/120</f>
        <v>0</v>
      </c>
      <c r="D74" s="160">
        <f>D73/120</f>
        <v>0</v>
      </c>
      <c r="E74" s="160">
        <f>E73/120</f>
        <v>0</v>
      </c>
      <c r="F74" s="160">
        <f>F73/120</f>
        <v>0</v>
      </c>
      <c r="G74" s="160">
        <f>G73/4</f>
        <v>0</v>
      </c>
      <c r="H74" s="160">
        <f>H73/4</f>
        <v>0</v>
      </c>
      <c r="I74" s="160">
        <f>I73/4</f>
        <v>0</v>
      </c>
      <c r="J74" s="160">
        <f>J73/4</f>
        <v>0</v>
      </c>
      <c r="K74" s="160">
        <f t="shared" ref="K74:R74" si="107">K73/120</f>
        <v>0</v>
      </c>
      <c r="L74" s="160">
        <f t="shared" si="107"/>
        <v>0</v>
      </c>
      <c r="M74" s="160">
        <f t="shared" si="107"/>
        <v>0</v>
      </c>
      <c r="N74" s="160">
        <f t="shared" si="107"/>
        <v>0</v>
      </c>
      <c r="O74" s="161">
        <f t="shared" si="107"/>
        <v>0</v>
      </c>
      <c r="P74" s="161">
        <f t="shared" si="107"/>
        <v>0</v>
      </c>
      <c r="Q74" s="161">
        <f t="shared" si="107"/>
        <v>0</v>
      </c>
      <c r="R74" s="161">
        <f t="shared" si="107"/>
        <v>0</v>
      </c>
      <c r="S74" s="160">
        <f t="shared" ref="S74:Z74" si="108">S73*3.5</f>
        <v>0</v>
      </c>
      <c r="T74" s="160">
        <f t="shared" si="108"/>
        <v>0</v>
      </c>
      <c r="U74" s="160">
        <f t="shared" si="108"/>
        <v>0</v>
      </c>
      <c r="V74" s="160">
        <f t="shared" si="108"/>
        <v>0</v>
      </c>
      <c r="W74" s="160">
        <f t="shared" si="108"/>
        <v>0</v>
      </c>
      <c r="X74" s="160">
        <f t="shared" si="108"/>
        <v>0</v>
      </c>
      <c r="Y74" s="160">
        <f t="shared" si="108"/>
        <v>0</v>
      </c>
      <c r="Z74" s="160">
        <f t="shared" si="108"/>
        <v>0</v>
      </c>
      <c r="AA74" s="160">
        <f>AA73/4</f>
        <v>0</v>
      </c>
      <c r="AB74" s="160">
        <f>AB73/4</f>
        <v>0</v>
      </c>
      <c r="AC74" s="160">
        <f>AC73/4</f>
        <v>0</v>
      </c>
      <c r="AD74" s="160">
        <f>AD73/4</f>
        <v>0</v>
      </c>
      <c r="AE74" s="425">
        <f t="shared" ref="AE74:AL74" si="109">AE73</f>
        <v>0</v>
      </c>
      <c r="AF74" s="425">
        <f t="shared" si="109"/>
        <v>0</v>
      </c>
      <c r="AG74" s="425">
        <f t="shared" si="109"/>
        <v>0</v>
      </c>
      <c r="AH74" s="425">
        <f t="shared" si="109"/>
        <v>0</v>
      </c>
      <c r="AI74" s="45">
        <f t="shared" si="109"/>
        <v>0</v>
      </c>
      <c r="AJ74" s="45">
        <f t="shared" si="109"/>
        <v>0</v>
      </c>
      <c r="AK74" s="45">
        <f t="shared" si="109"/>
        <v>0</v>
      </c>
      <c r="AL74" s="45">
        <f t="shared" si="109"/>
        <v>0</v>
      </c>
    </row>
    <row r="75" spans="1:40" x14ac:dyDescent="0.2">
      <c r="A75" s="1258"/>
      <c r="B75" s="25"/>
      <c r="C75" s="556"/>
      <c r="D75" s="557"/>
      <c r="E75" s="556"/>
      <c r="F75" s="197"/>
      <c r="G75" s="192"/>
      <c r="H75" s="192"/>
      <c r="I75" s="192"/>
      <c r="J75" s="192"/>
      <c r="K75" s="556"/>
      <c r="L75" s="557"/>
      <c r="M75" s="556"/>
      <c r="N75" s="556"/>
      <c r="O75" s="194"/>
      <c r="P75" s="195"/>
      <c r="Q75" s="194"/>
      <c r="R75" s="197"/>
      <c r="S75" s="192"/>
      <c r="T75" s="192"/>
      <c r="U75" s="192"/>
      <c r="V75" s="197"/>
      <c r="W75" s="192"/>
      <c r="X75" s="195"/>
      <c r="Y75" s="192"/>
      <c r="Z75" s="521"/>
      <c r="AA75" s="521"/>
      <c r="AB75" s="521"/>
      <c r="AC75" s="521"/>
      <c r="AD75" s="521"/>
      <c r="AE75" s="521"/>
      <c r="AF75" s="521"/>
      <c r="AG75" s="521"/>
      <c r="AH75" s="521"/>
      <c r="AI75" s="556"/>
      <c r="AJ75" s="557"/>
      <c r="AK75" s="556"/>
      <c r="AL75" s="521"/>
    </row>
    <row r="76" spans="1:40" ht="13.5" customHeight="1" x14ac:dyDescent="0.2">
      <c r="A76" s="1258"/>
      <c r="B76" s="227" t="s">
        <v>58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40" x14ac:dyDescent="0.2">
      <c r="A77" s="1258"/>
      <c r="B77" s="25"/>
      <c r="C77" s="1268" t="s">
        <v>62</v>
      </c>
      <c r="D77" s="1268"/>
      <c r="E77" s="1268"/>
      <c r="F77" s="1269"/>
      <c r="G77" s="1268" t="str">
        <f>'A. Results-Commodity Projection'!$D$6</f>
        <v>Injectables</v>
      </c>
      <c r="H77" s="1268"/>
      <c r="I77" s="1268"/>
      <c r="J77" s="1269"/>
      <c r="K77" s="1267" t="str">
        <f>'A. Results-Commodity Projection'!$E$6</f>
        <v>Condoms (male)</v>
      </c>
      <c r="L77" s="1268"/>
      <c r="M77" s="1268"/>
      <c r="N77" s="1269"/>
      <c r="O77" s="1267" t="str">
        <f>'A. Results-Commodity Projection'!$F$6</f>
        <v>Condoms (female)</v>
      </c>
      <c r="P77" s="1268"/>
      <c r="Q77" s="1268"/>
      <c r="R77" s="1269"/>
      <c r="S77" s="1267" t="str">
        <f>'A. Results-Commodity Projection'!$G$6</f>
        <v>Implants</v>
      </c>
      <c r="T77" s="1268"/>
      <c r="U77" s="1268"/>
      <c r="V77" s="1269"/>
      <c r="W77" s="1267" t="str">
        <f>'A. Results-Commodity Projection'!$H$6</f>
        <v>IUD</v>
      </c>
      <c r="X77" s="1268"/>
      <c r="Y77" s="1268"/>
      <c r="Z77" s="1269"/>
      <c r="AA77" s="1267" t="str">
        <f>'A. Results-Commodity Projection'!I18</f>
        <v>Emergency Contraceptives</v>
      </c>
      <c r="AB77" s="1268"/>
      <c r="AC77" s="1268"/>
      <c r="AD77" s="1269"/>
      <c r="AE77" s="1267">
        <f>'A. Results-Commodity Projection'!J18</f>
        <v>0</v>
      </c>
      <c r="AF77" s="1268"/>
      <c r="AG77" s="1268"/>
      <c r="AH77" s="1269"/>
      <c r="AI77" s="1260">
        <f>'A. Results-Commodity Projection'!$K$6</f>
        <v>0</v>
      </c>
      <c r="AJ77" s="1261"/>
      <c r="AK77" s="1261"/>
      <c r="AL77" s="1262"/>
    </row>
    <row r="78" spans="1:40" ht="25.5" x14ac:dyDescent="0.2">
      <c r="A78" s="1258"/>
      <c r="B78" s="25"/>
      <c r="C78" s="187" t="s">
        <v>27</v>
      </c>
      <c r="D78" s="188" t="s">
        <v>59</v>
      </c>
      <c r="E78" s="534" t="s">
        <v>171</v>
      </c>
      <c r="F78" s="189" t="s">
        <v>24</v>
      </c>
      <c r="G78" s="187" t="s">
        <v>27</v>
      </c>
      <c r="H78" s="188" t="s">
        <v>59</v>
      </c>
      <c r="I78" s="534" t="s">
        <v>171</v>
      </c>
      <c r="J78" s="189" t="s">
        <v>24</v>
      </c>
      <c r="K78" s="187" t="s">
        <v>27</v>
      </c>
      <c r="L78" s="188" t="s">
        <v>59</v>
      </c>
      <c r="M78" s="534" t="s">
        <v>171</v>
      </c>
      <c r="N78" s="189" t="s">
        <v>24</v>
      </c>
      <c r="O78" s="187" t="s">
        <v>27</v>
      </c>
      <c r="P78" s="188" t="s">
        <v>59</v>
      </c>
      <c r="Q78" s="534" t="s">
        <v>171</v>
      </c>
      <c r="R78" s="189" t="s">
        <v>24</v>
      </c>
      <c r="S78" s="187" t="s">
        <v>27</v>
      </c>
      <c r="T78" s="188" t="s">
        <v>59</v>
      </c>
      <c r="U78" s="534" t="s">
        <v>171</v>
      </c>
      <c r="V78" s="189" t="s">
        <v>24</v>
      </c>
      <c r="W78" s="190" t="s">
        <v>27</v>
      </c>
      <c r="X78" s="188" t="s">
        <v>59</v>
      </c>
      <c r="Y78" s="534" t="s">
        <v>171</v>
      </c>
      <c r="Z78" s="189" t="s">
        <v>24</v>
      </c>
      <c r="AA78" s="190" t="s">
        <v>27</v>
      </c>
      <c r="AB78" s="188" t="s">
        <v>59</v>
      </c>
      <c r="AC78" s="534" t="s">
        <v>171</v>
      </c>
      <c r="AD78" s="189" t="s">
        <v>24</v>
      </c>
      <c r="AE78" s="190" t="s">
        <v>27</v>
      </c>
      <c r="AF78" s="188" t="s">
        <v>59</v>
      </c>
      <c r="AG78" s="534" t="s">
        <v>171</v>
      </c>
      <c r="AH78" s="189" t="s">
        <v>24</v>
      </c>
      <c r="AI78" s="190" t="s">
        <v>27</v>
      </c>
      <c r="AJ78" s="188" t="s">
        <v>59</v>
      </c>
      <c r="AK78" s="534" t="s">
        <v>171</v>
      </c>
      <c r="AL78" s="189" t="s">
        <v>24</v>
      </c>
    </row>
    <row r="79" spans="1:40" x14ac:dyDescent="0.2">
      <c r="A79" s="1258"/>
      <c r="B79" s="25">
        <f t="shared" ref="B79:B84" si="110">C9</f>
        <v>0</v>
      </c>
      <c r="C79" s="198">
        <f>SUM(C67*'4. Input-Unit Price'!$J$23)</f>
        <v>0</v>
      </c>
      <c r="D79" s="199">
        <f>SUM(D67*'4. Input-Unit Price'!$K$23)</f>
        <v>0</v>
      </c>
      <c r="E79" s="199">
        <f>SUM(E67*'4. Input-Unit Price'!$L$23)</f>
        <v>0</v>
      </c>
      <c r="F79" s="200">
        <f t="shared" ref="F79:F84" si="111">SUM(C79:E79)</f>
        <v>0</v>
      </c>
      <c r="G79" s="201">
        <f>SUM(G67*'4. Input-Unit Price'!$J$29)</f>
        <v>0</v>
      </c>
      <c r="H79" s="201">
        <f>SUM(H67*'4. Input-Unit Price'!$K$29)</f>
        <v>0</v>
      </c>
      <c r="I79" s="201">
        <f>SUM(I67*'4. Input-Unit Price'!$H$29)</f>
        <v>0</v>
      </c>
      <c r="J79" s="558">
        <f t="shared" ref="J79:J84" si="112">SUM(G79:I79)</f>
        <v>0</v>
      </c>
      <c r="K79" s="201">
        <f>SUM(K67*'4. Input-Unit Price'!$J$36)</f>
        <v>0</v>
      </c>
      <c r="L79" s="202">
        <f>SUM(L67*'4. Input-Unit Price'!$K$36)</f>
        <v>0</v>
      </c>
      <c r="M79" s="201">
        <f>SUM(M67*'4. Input-Unit Price'!$H$36)</f>
        <v>0</v>
      </c>
      <c r="N79" s="200">
        <f t="shared" ref="N79:N84" si="113">SUM(K79:M79)</f>
        <v>0</v>
      </c>
      <c r="O79" s="201">
        <f>O67*'4. Input-Unit Price'!$J$40</f>
        <v>0</v>
      </c>
      <c r="P79" s="201">
        <f>SUM(P67*'4. Input-Unit Price'!$K$40)</f>
        <v>0</v>
      </c>
      <c r="Q79" s="201">
        <f>Q67*'4. Input-Unit Price'!$H$40</f>
        <v>0</v>
      </c>
      <c r="R79" s="200">
        <f t="shared" ref="R79:R84" si="114">SUM(O79:Q79)</f>
        <v>0</v>
      </c>
      <c r="S79" s="201">
        <f>SUM(S67*'4. Input-Unit Price'!$J$46)</f>
        <v>0</v>
      </c>
      <c r="T79" s="202">
        <f>SUM(T67*'4. Input-Unit Price'!$K$46)</f>
        <v>0</v>
      </c>
      <c r="U79" s="201">
        <f>SUM(U67*'4. Input-Unit Price'!$H$46)</f>
        <v>0</v>
      </c>
      <c r="V79" s="200">
        <f t="shared" ref="V79:V84" si="115">SUM(S79:U79)</f>
        <v>0</v>
      </c>
      <c r="W79" s="201">
        <f>SUM(W67*'4. Input-Unit Price'!$J$51)</f>
        <v>0</v>
      </c>
      <c r="X79" s="202">
        <f>X67*'4. Input-Unit Price'!$K$51</f>
        <v>0</v>
      </c>
      <c r="Y79" s="201">
        <f>Y67*'4. Input-Unit Price'!$H$51</f>
        <v>0</v>
      </c>
      <c r="Z79" s="426">
        <f t="shared" ref="Z79:Z84" si="116">SUM(W79:Y79)</f>
        <v>0</v>
      </c>
      <c r="AA79" s="427">
        <f>AA67*'4. Input-Unit Price'!$J$57</f>
        <v>0</v>
      </c>
      <c r="AB79" s="428">
        <f>AB67*'4. Input-Unit Price'!$K$57</f>
        <v>0</v>
      </c>
      <c r="AC79" s="428">
        <f>AC67*'4. Input-Unit Price'!$H$57</f>
        <v>0</v>
      </c>
      <c r="AD79" s="426">
        <f t="shared" ref="AD79:AD84" si="117">SUM(AA79:AC79)</f>
        <v>0</v>
      </c>
      <c r="AE79" s="201">
        <f>AE67*'4. Input-Unit Price'!$J$63</f>
        <v>0</v>
      </c>
      <c r="AF79" s="201">
        <f>'4. Input-Unit Price'!$K$63</f>
        <v>0</v>
      </c>
      <c r="AG79" s="201">
        <f>AG67*'4. Input-Unit Price'!$H$63</f>
        <v>0</v>
      </c>
      <c r="AH79" s="426">
        <f t="shared" ref="AH79:AH84" si="118">SUM(AE79:AG79)</f>
        <v>0</v>
      </c>
      <c r="AI79" s="201">
        <f>AI67*'4. Input-Unit Price'!$J$69</f>
        <v>0</v>
      </c>
      <c r="AJ79" s="202">
        <f>AJ67*'4. Input-Unit Price'!$K$69</f>
        <v>0</v>
      </c>
      <c r="AK79" s="201">
        <f>AK67*'4. Input-Unit Price'!$H$69</f>
        <v>0</v>
      </c>
      <c r="AL79" s="201">
        <f t="shared" ref="AL79:AL84" si="119">SUM(AI79:AK79)</f>
        <v>0</v>
      </c>
    </row>
    <row r="80" spans="1:40" x14ac:dyDescent="0.2">
      <c r="A80" s="1258"/>
      <c r="B80" s="25">
        <f t="shared" si="110"/>
        <v>0</v>
      </c>
      <c r="C80" s="384">
        <f>SUM(C68*'4. Input-Unit Price'!$J$23)</f>
        <v>0</v>
      </c>
      <c r="D80" s="385">
        <f>SUM(D68*'4. Input-Unit Price'!$K$23)</f>
        <v>0</v>
      </c>
      <c r="E80" s="385">
        <f>SUM(E68*'4. Input-Unit Price'!$L$23)</f>
        <v>0</v>
      </c>
      <c r="F80" s="386">
        <f t="shared" si="111"/>
        <v>0</v>
      </c>
      <c r="G80" s="390">
        <f>SUM(G68*'4. Input-Unit Price'!$J$29)</f>
        <v>0</v>
      </c>
      <c r="H80" s="390">
        <f>SUM(H68*'4. Input-Unit Price'!$K$29)</f>
        <v>0</v>
      </c>
      <c r="I80" s="390">
        <f>SUM(I68*'4. Input-Unit Price'!$H$29)</f>
        <v>0</v>
      </c>
      <c r="J80" s="559">
        <f t="shared" si="112"/>
        <v>0</v>
      </c>
      <c r="K80" s="390">
        <f>SUM(K68*'4. Input-Unit Price'!$J$36)</f>
        <v>0</v>
      </c>
      <c r="L80" s="393">
        <f>SUM(L68*'4. Input-Unit Price'!$K$36)</f>
        <v>0</v>
      </c>
      <c r="M80" s="390">
        <f>SUM(M68*'4. Input-Unit Price'!$H$36)</f>
        <v>0</v>
      </c>
      <c r="N80" s="394">
        <f t="shared" si="113"/>
        <v>0</v>
      </c>
      <c r="O80" s="390">
        <f>O68*'4. Input-Unit Price'!$J$40</f>
        <v>0</v>
      </c>
      <c r="P80" s="390">
        <f>SUM(P68*'4. Input-Unit Price'!$K$40)</f>
        <v>0</v>
      </c>
      <c r="Q80" s="390">
        <f>Q68*'4. Input-Unit Price'!$H$40</f>
        <v>0</v>
      </c>
      <c r="R80" s="394">
        <f t="shared" si="114"/>
        <v>0</v>
      </c>
      <c r="S80" s="390">
        <f>SUM(S68*'4. Input-Unit Price'!$J$46)</f>
        <v>0</v>
      </c>
      <c r="T80" s="393">
        <f>SUM(T68*'4. Input-Unit Price'!$K$46)</f>
        <v>0</v>
      </c>
      <c r="U80" s="390">
        <f>SUM(U68*'4. Input-Unit Price'!$H$46)</f>
        <v>0</v>
      </c>
      <c r="V80" s="394">
        <f t="shared" si="115"/>
        <v>0</v>
      </c>
      <c r="W80" s="390">
        <f>SUM(W68*'4. Input-Unit Price'!$J$51)</f>
        <v>0</v>
      </c>
      <c r="X80" s="393">
        <f>X68*'4. Input-Unit Price'!$K$51</f>
        <v>0</v>
      </c>
      <c r="Y80" s="390">
        <f>Y68*'4. Input-Unit Price'!$H$51</f>
        <v>0</v>
      </c>
      <c r="Z80" s="429">
        <f t="shared" si="116"/>
        <v>0</v>
      </c>
      <c r="AA80" s="430">
        <f>AA68*'4. Input-Unit Price'!$J$57</f>
        <v>0</v>
      </c>
      <c r="AB80" s="390">
        <f>AB68*'4. Input-Unit Price'!$K$57</f>
        <v>0</v>
      </c>
      <c r="AC80" s="390">
        <f>AC68*'4. Input-Unit Price'!$H$57</f>
        <v>0</v>
      </c>
      <c r="AD80" s="429">
        <f t="shared" si="117"/>
        <v>0</v>
      </c>
      <c r="AE80" s="390">
        <f>AE68*'4. Input-Unit Price'!$J$63</f>
        <v>0</v>
      </c>
      <c r="AF80" s="390">
        <f>'4. Input-Unit Price'!$K$63</f>
        <v>0</v>
      </c>
      <c r="AG80" s="390">
        <f>AG68*'4. Input-Unit Price'!$H$63</f>
        <v>0</v>
      </c>
      <c r="AH80" s="429">
        <f t="shared" si="118"/>
        <v>0</v>
      </c>
      <c r="AI80" s="390">
        <f>AI68*'4. Input-Unit Price'!$J$69</f>
        <v>0</v>
      </c>
      <c r="AJ80" s="393">
        <f>AJ68*'4. Input-Unit Price'!$K$69</f>
        <v>0</v>
      </c>
      <c r="AK80" s="390">
        <f>AK68*'4. Input-Unit Price'!$H$69</f>
        <v>0</v>
      </c>
      <c r="AL80" s="431">
        <f t="shared" si="119"/>
        <v>0</v>
      </c>
    </row>
    <row r="81" spans="1:38" x14ac:dyDescent="0.2">
      <c r="A81" s="1258"/>
      <c r="B81" s="25">
        <f t="shared" si="110"/>
        <v>1</v>
      </c>
      <c r="C81" s="384">
        <f>SUM(C69*'4. Input-Unit Price'!$J$23)</f>
        <v>0</v>
      </c>
      <c r="D81" s="385">
        <f>SUM(D69*'4. Input-Unit Price'!$K$23)</f>
        <v>0</v>
      </c>
      <c r="E81" s="385">
        <f>SUM(E69*'4. Input-Unit Price'!$L$23)</f>
        <v>0</v>
      </c>
      <c r="F81" s="386">
        <f t="shared" si="111"/>
        <v>0</v>
      </c>
      <c r="G81" s="390">
        <f>SUM(G69*'4. Input-Unit Price'!$J$29)</f>
        <v>0</v>
      </c>
      <c r="H81" s="390">
        <f>SUM(H69*'4. Input-Unit Price'!$K$29)</f>
        <v>0</v>
      </c>
      <c r="I81" s="390">
        <f>SUM(I69*'4. Input-Unit Price'!$H$29)</f>
        <v>0</v>
      </c>
      <c r="J81" s="559">
        <f t="shared" si="112"/>
        <v>0</v>
      </c>
      <c r="K81" s="390">
        <f>SUM(K69*'4. Input-Unit Price'!$J$36)</f>
        <v>0</v>
      </c>
      <c r="L81" s="393">
        <f>SUM(L69*'4. Input-Unit Price'!$K$36)</f>
        <v>0</v>
      </c>
      <c r="M81" s="390">
        <f>SUM(M69*'4. Input-Unit Price'!$H$36)</f>
        <v>0</v>
      </c>
      <c r="N81" s="394">
        <f t="shared" si="113"/>
        <v>0</v>
      </c>
      <c r="O81" s="390">
        <f>O69*'4. Input-Unit Price'!$J$40</f>
        <v>0</v>
      </c>
      <c r="P81" s="390">
        <f>SUM(P69*'4. Input-Unit Price'!$K$40)</f>
        <v>0</v>
      </c>
      <c r="Q81" s="390">
        <f>Q69*'4. Input-Unit Price'!$H$40</f>
        <v>0</v>
      </c>
      <c r="R81" s="394">
        <f t="shared" si="114"/>
        <v>0</v>
      </c>
      <c r="S81" s="390">
        <f>SUM(S69*'4. Input-Unit Price'!$J$46)</f>
        <v>0</v>
      </c>
      <c r="T81" s="393">
        <f>SUM(T69*'4. Input-Unit Price'!$K$46)</f>
        <v>0</v>
      </c>
      <c r="U81" s="390">
        <f>SUM(U69*'4. Input-Unit Price'!$H$46)</f>
        <v>0</v>
      </c>
      <c r="V81" s="394">
        <f t="shared" si="115"/>
        <v>0</v>
      </c>
      <c r="W81" s="390">
        <f>SUM(W69*'4. Input-Unit Price'!$J$51)</f>
        <v>0</v>
      </c>
      <c r="X81" s="393">
        <f>X69*'4. Input-Unit Price'!$K$51</f>
        <v>0</v>
      </c>
      <c r="Y81" s="390">
        <f>Y69*'4. Input-Unit Price'!$H$51</f>
        <v>0</v>
      </c>
      <c r="Z81" s="429">
        <f t="shared" si="116"/>
        <v>0</v>
      </c>
      <c r="AA81" s="430">
        <f>AA69*'4. Input-Unit Price'!$J$57</f>
        <v>0</v>
      </c>
      <c r="AB81" s="390">
        <f>AB69*'4. Input-Unit Price'!$K$57</f>
        <v>0</v>
      </c>
      <c r="AC81" s="390">
        <f>AC69*'4. Input-Unit Price'!$H$57</f>
        <v>0</v>
      </c>
      <c r="AD81" s="429">
        <f t="shared" si="117"/>
        <v>0</v>
      </c>
      <c r="AE81" s="390">
        <f>AE69*'4. Input-Unit Price'!$J$63</f>
        <v>0</v>
      </c>
      <c r="AF81" s="390">
        <f>'4. Input-Unit Price'!$K$63</f>
        <v>0</v>
      </c>
      <c r="AG81" s="390">
        <f>AG69*'4. Input-Unit Price'!$H$63</f>
        <v>0</v>
      </c>
      <c r="AH81" s="429">
        <f t="shared" si="118"/>
        <v>0</v>
      </c>
      <c r="AI81" s="390">
        <f>AI69*'4. Input-Unit Price'!$J$69</f>
        <v>0</v>
      </c>
      <c r="AJ81" s="393">
        <f>AJ69*'4. Input-Unit Price'!$K$69</f>
        <v>0</v>
      </c>
      <c r="AK81" s="390">
        <f>AK69*'4. Input-Unit Price'!$H$69</f>
        <v>0</v>
      </c>
      <c r="AL81" s="431">
        <f t="shared" si="119"/>
        <v>0</v>
      </c>
    </row>
    <row r="82" spans="1:38" x14ac:dyDescent="0.2">
      <c r="A82" s="1258"/>
      <c r="B82" s="25">
        <f t="shared" si="110"/>
        <v>2</v>
      </c>
      <c r="C82" s="384">
        <f>SUM(C70*'4. Input-Unit Price'!$J$23)</f>
        <v>0</v>
      </c>
      <c r="D82" s="385">
        <f>SUM(D70*'4. Input-Unit Price'!$K$23)</f>
        <v>0</v>
      </c>
      <c r="E82" s="385">
        <f>SUM(E70*'4. Input-Unit Price'!$L$23)</f>
        <v>0</v>
      </c>
      <c r="F82" s="386">
        <f t="shared" si="111"/>
        <v>0</v>
      </c>
      <c r="G82" s="390">
        <f>SUM(G70*'4. Input-Unit Price'!$J$29)</f>
        <v>0</v>
      </c>
      <c r="H82" s="390">
        <f>SUM(H70*'4. Input-Unit Price'!$K$29)</f>
        <v>0</v>
      </c>
      <c r="I82" s="390">
        <f>SUM(I70*'4. Input-Unit Price'!$H$29)</f>
        <v>0</v>
      </c>
      <c r="J82" s="559">
        <f t="shared" si="112"/>
        <v>0</v>
      </c>
      <c r="K82" s="390">
        <f>SUM(K70*'4. Input-Unit Price'!$J$36)</f>
        <v>0</v>
      </c>
      <c r="L82" s="393">
        <f>SUM(L70*'4. Input-Unit Price'!$K$36)</f>
        <v>0</v>
      </c>
      <c r="M82" s="390">
        <f>SUM(M70*'4. Input-Unit Price'!$H$36)</f>
        <v>0</v>
      </c>
      <c r="N82" s="394">
        <f t="shared" si="113"/>
        <v>0</v>
      </c>
      <c r="O82" s="390">
        <f>O70*'4. Input-Unit Price'!$J$40</f>
        <v>0</v>
      </c>
      <c r="P82" s="390">
        <f>SUM(P70*'4. Input-Unit Price'!$K$40)</f>
        <v>0</v>
      </c>
      <c r="Q82" s="390">
        <f>Q70*'4. Input-Unit Price'!$H$40</f>
        <v>0</v>
      </c>
      <c r="R82" s="394">
        <f t="shared" si="114"/>
        <v>0</v>
      </c>
      <c r="S82" s="390">
        <f>SUM(S70*'4. Input-Unit Price'!$J$46)</f>
        <v>0</v>
      </c>
      <c r="T82" s="393">
        <f>SUM(T70*'4. Input-Unit Price'!$K$46)</f>
        <v>0</v>
      </c>
      <c r="U82" s="390">
        <f>SUM(U70*'4. Input-Unit Price'!$H$46)</f>
        <v>0</v>
      </c>
      <c r="V82" s="394">
        <f t="shared" si="115"/>
        <v>0</v>
      </c>
      <c r="W82" s="390">
        <f>SUM(W70*'4. Input-Unit Price'!$J$51)</f>
        <v>0</v>
      </c>
      <c r="X82" s="393">
        <f>X70*'4. Input-Unit Price'!$K$51</f>
        <v>0</v>
      </c>
      <c r="Y82" s="390">
        <f>Y70*'4. Input-Unit Price'!$H$51</f>
        <v>0</v>
      </c>
      <c r="Z82" s="429">
        <f t="shared" si="116"/>
        <v>0</v>
      </c>
      <c r="AA82" s="430">
        <f>AA70*'4. Input-Unit Price'!$J$57</f>
        <v>0</v>
      </c>
      <c r="AB82" s="390">
        <f>AB70*'4. Input-Unit Price'!$K$57</f>
        <v>0</v>
      </c>
      <c r="AC82" s="390">
        <f>AC70*'4. Input-Unit Price'!$H$57</f>
        <v>0</v>
      </c>
      <c r="AD82" s="429">
        <f t="shared" si="117"/>
        <v>0</v>
      </c>
      <c r="AE82" s="390">
        <f>AE70*'4. Input-Unit Price'!$J$63</f>
        <v>0</v>
      </c>
      <c r="AF82" s="390">
        <f>'4. Input-Unit Price'!$K$63</f>
        <v>0</v>
      </c>
      <c r="AG82" s="390">
        <f>AG70*'4. Input-Unit Price'!$H$63</f>
        <v>0</v>
      </c>
      <c r="AH82" s="429">
        <f t="shared" si="118"/>
        <v>0</v>
      </c>
      <c r="AI82" s="390">
        <f>AI70*'4. Input-Unit Price'!$J$69</f>
        <v>0</v>
      </c>
      <c r="AJ82" s="393">
        <f>AJ70*'4. Input-Unit Price'!$K$69</f>
        <v>0</v>
      </c>
      <c r="AK82" s="390">
        <f>AK70*'4. Input-Unit Price'!$H$69</f>
        <v>0</v>
      </c>
      <c r="AL82" s="431">
        <f t="shared" si="119"/>
        <v>0</v>
      </c>
    </row>
    <row r="83" spans="1:38" x14ac:dyDescent="0.2">
      <c r="A83" s="1258"/>
      <c r="B83" s="25">
        <f t="shared" si="110"/>
        <v>3</v>
      </c>
      <c r="C83" s="384">
        <f>SUM(C71*'4. Input-Unit Price'!$J$23)</f>
        <v>0</v>
      </c>
      <c r="D83" s="385">
        <f>SUM(D71*'4. Input-Unit Price'!$K$23)</f>
        <v>0</v>
      </c>
      <c r="E83" s="385">
        <f>SUM(E71*'4. Input-Unit Price'!$L$23)</f>
        <v>0</v>
      </c>
      <c r="F83" s="386">
        <f t="shared" si="111"/>
        <v>0</v>
      </c>
      <c r="G83" s="390">
        <f>SUM(G71*'4. Input-Unit Price'!$J$29)</f>
        <v>0</v>
      </c>
      <c r="H83" s="390">
        <f>SUM(H71*'4. Input-Unit Price'!$K$29)</f>
        <v>0</v>
      </c>
      <c r="I83" s="390">
        <f>SUM(I71*'4. Input-Unit Price'!$H$29)</f>
        <v>0</v>
      </c>
      <c r="J83" s="559">
        <f t="shared" si="112"/>
        <v>0</v>
      </c>
      <c r="K83" s="390">
        <f>SUM(K71*'4. Input-Unit Price'!$J$36)</f>
        <v>0</v>
      </c>
      <c r="L83" s="393">
        <f>SUM(L71*'4. Input-Unit Price'!$K$36)</f>
        <v>0</v>
      </c>
      <c r="M83" s="390">
        <f>SUM(M71*'4. Input-Unit Price'!$H$36)</f>
        <v>0</v>
      </c>
      <c r="N83" s="394">
        <f t="shared" si="113"/>
        <v>0</v>
      </c>
      <c r="O83" s="390">
        <f>O71*'4. Input-Unit Price'!$J$40</f>
        <v>0</v>
      </c>
      <c r="P83" s="390">
        <f>SUM(P71*'4. Input-Unit Price'!$K$40)</f>
        <v>0</v>
      </c>
      <c r="Q83" s="390">
        <f>Q71*'4. Input-Unit Price'!$H$40</f>
        <v>0</v>
      </c>
      <c r="R83" s="394">
        <f t="shared" si="114"/>
        <v>0</v>
      </c>
      <c r="S83" s="390">
        <f>SUM(S71*'4. Input-Unit Price'!$J$46)</f>
        <v>0</v>
      </c>
      <c r="T83" s="393">
        <f>SUM(T71*'4. Input-Unit Price'!$K$46)</f>
        <v>0</v>
      </c>
      <c r="U83" s="390">
        <f>SUM(U71*'4. Input-Unit Price'!$H$46)</f>
        <v>0</v>
      </c>
      <c r="V83" s="394">
        <f t="shared" si="115"/>
        <v>0</v>
      </c>
      <c r="W83" s="390">
        <f>SUM(W71*'4. Input-Unit Price'!$J$51)</f>
        <v>0</v>
      </c>
      <c r="X83" s="393">
        <f>X71*'4. Input-Unit Price'!$K$51</f>
        <v>0</v>
      </c>
      <c r="Y83" s="390">
        <f>Y71*'4. Input-Unit Price'!$H$51</f>
        <v>0</v>
      </c>
      <c r="Z83" s="429">
        <f t="shared" si="116"/>
        <v>0</v>
      </c>
      <c r="AA83" s="430">
        <f>AA71*'4. Input-Unit Price'!$J$57</f>
        <v>0</v>
      </c>
      <c r="AB83" s="390">
        <f>AB71*'4. Input-Unit Price'!$K$57</f>
        <v>0</v>
      </c>
      <c r="AC83" s="390">
        <f>AC71*'4. Input-Unit Price'!$H$57</f>
        <v>0</v>
      </c>
      <c r="AD83" s="429">
        <f t="shared" si="117"/>
        <v>0</v>
      </c>
      <c r="AE83" s="390">
        <f>AE71*'4. Input-Unit Price'!$J$63</f>
        <v>0</v>
      </c>
      <c r="AF83" s="390">
        <f>'4. Input-Unit Price'!$K$63</f>
        <v>0</v>
      </c>
      <c r="AG83" s="390">
        <f>AG71*'4. Input-Unit Price'!$H$63</f>
        <v>0</v>
      </c>
      <c r="AH83" s="429">
        <f t="shared" si="118"/>
        <v>0</v>
      </c>
      <c r="AI83" s="390">
        <f>AI71*'4. Input-Unit Price'!$J$69</f>
        <v>0</v>
      </c>
      <c r="AJ83" s="393">
        <f>AJ71*'4. Input-Unit Price'!$K$69</f>
        <v>0</v>
      </c>
      <c r="AK83" s="390">
        <f>AK71*'4. Input-Unit Price'!$H$69</f>
        <v>0</v>
      </c>
      <c r="AL83" s="431">
        <f t="shared" si="119"/>
        <v>0</v>
      </c>
    </row>
    <row r="84" spans="1:38" x14ac:dyDescent="0.2">
      <c r="A84" s="1258"/>
      <c r="B84" s="25">
        <f t="shared" si="110"/>
        <v>4</v>
      </c>
      <c r="C84" s="387">
        <f>SUM(C72*'4. Input-Unit Price'!$J$23)</f>
        <v>0</v>
      </c>
      <c r="D84" s="388">
        <f>SUM(D72*'4. Input-Unit Price'!$K$23)</f>
        <v>0</v>
      </c>
      <c r="E84" s="388">
        <f>SUM(E72*'4. Input-Unit Price'!$L$23)</f>
        <v>0</v>
      </c>
      <c r="F84" s="389">
        <f t="shared" si="111"/>
        <v>0</v>
      </c>
      <c r="G84" s="391">
        <f>SUM(G72*'4. Input-Unit Price'!$J$29)</f>
        <v>0</v>
      </c>
      <c r="H84" s="392">
        <f>SUM(H72*'4. Input-Unit Price'!$K$29)</f>
        <v>0</v>
      </c>
      <c r="I84" s="392">
        <f>SUM(I72*'4. Input-Unit Price'!$H$29)</f>
        <v>0</v>
      </c>
      <c r="J84" s="560">
        <f t="shared" si="112"/>
        <v>0</v>
      </c>
      <c r="K84" s="391">
        <f>SUM(K72*'4. Input-Unit Price'!$J$36)</f>
        <v>0</v>
      </c>
      <c r="L84" s="395">
        <f>SUM(L72*'4. Input-Unit Price'!$K$36)</f>
        <v>0</v>
      </c>
      <c r="M84" s="392">
        <f>SUM(M72*'4. Input-Unit Price'!$H$36)</f>
        <v>0</v>
      </c>
      <c r="N84" s="396">
        <f t="shared" si="113"/>
        <v>0</v>
      </c>
      <c r="O84" s="391">
        <f>O72*'4. Input-Unit Price'!$J$40</f>
        <v>0</v>
      </c>
      <c r="P84" s="392">
        <f>SUM(P72*'4. Input-Unit Price'!$K$40)</f>
        <v>0</v>
      </c>
      <c r="Q84" s="392">
        <f>Q72*'4. Input-Unit Price'!$H$40</f>
        <v>0</v>
      </c>
      <c r="R84" s="396">
        <f t="shared" si="114"/>
        <v>0</v>
      </c>
      <c r="S84" s="392">
        <f>SUM(S72*'4. Input-Unit Price'!$J$46)</f>
        <v>0</v>
      </c>
      <c r="T84" s="395">
        <f>SUM(T72*'4. Input-Unit Price'!$K$46)</f>
        <v>0</v>
      </c>
      <c r="U84" s="392">
        <f>SUM(U72*'4. Input-Unit Price'!$H$46)</f>
        <v>0</v>
      </c>
      <c r="V84" s="396">
        <f t="shared" si="115"/>
        <v>0</v>
      </c>
      <c r="W84" s="392">
        <f>SUM(W72*'4. Input-Unit Price'!$J$51)</f>
        <v>0</v>
      </c>
      <c r="X84" s="395">
        <f>X72*'4. Input-Unit Price'!$K$51</f>
        <v>0</v>
      </c>
      <c r="Y84" s="392">
        <f>Y72*'4. Input-Unit Price'!$H$51</f>
        <v>0</v>
      </c>
      <c r="Z84" s="432">
        <f t="shared" si="116"/>
        <v>0</v>
      </c>
      <c r="AA84" s="391">
        <f>AA72*'4. Input-Unit Price'!$J$57</f>
        <v>0</v>
      </c>
      <c r="AB84" s="392">
        <f>AB72*'4. Input-Unit Price'!$K$57</f>
        <v>0</v>
      </c>
      <c r="AC84" s="392">
        <f>AC72*'4. Input-Unit Price'!$H$57</f>
        <v>0</v>
      </c>
      <c r="AD84" s="432">
        <f t="shared" si="117"/>
        <v>0</v>
      </c>
      <c r="AE84" s="391">
        <f>AE72*'4. Input-Unit Price'!$J$63</f>
        <v>0</v>
      </c>
      <c r="AF84" s="392">
        <f>'4. Input-Unit Price'!$K$63</f>
        <v>0</v>
      </c>
      <c r="AG84" s="392">
        <f>AG72*'4. Input-Unit Price'!$H$63</f>
        <v>0</v>
      </c>
      <c r="AH84" s="432">
        <f t="shared" si="118"/>
        <v>0</v>
      </c>
      <c r="AI84" s="392">
        <f>AI72*'4. Input-Unit Price'!$J$69</f>
        <v>0</v>
      </c>
      <c r="AJ84" s="395">
        <f>AJ72*'4. Input-Unit Price'!$K$69</f>
        <v>0</v>
      </c>
      <c r="AK84" s="392">
        <f>AK72*'4. Input-Unit Price'!$H$69</f>
        <v>0</v>
      </c>
      <c r="AL84" s="433">
        <f t="shared" si="119"/>
        <v>0</v>
      </c>
    </row>
    <row r="85" spans="1:38" x14ac:dyDescent="0.2">
      <c r="A85" s="1258"/>
      <c r="B85" s="25"/>
      <c r="C85" s="203">
        <f t="shared" ref="C85:AL85" si="120">SUM(C80:C84)</f>
        <v>0</v>
      </c>
      <c r="D85" s="203">
        <f t="shared" si="120"/>
        <v>0</v>
      </c>
      <c r="E85" s="203">
        <f t="shared" si="120"/>
        <v>0</v>
      </c>
      <c r="F85" s="203">
        <f t="shared" si="120"/>
        <v>0</v>
      </c>
      <c r="G85" s="203">
        <f t="shared" si="120"/>
        <v>0</v>
      </c>
      <c r="H85" s="203">
        <f t="shared" si="120"/>
        <v>0</v>
      </c>
      <c r="I85" s="203">
        <f t="shared" si="120"/>
        <v>0</v>
      </c>
      <c r="J85" s="203">
        <f t="shared" si="120"/>
        <v>0</v>
      </c>
      <c r="K85" s="203">
        <f t="shared" si="120"/>
        <v>0</v>
      </c>
      <c r="L85" s="203">
        <f t="shared" si="120"/>
        <v>0</v>
      </c>
      <c r="M85" s="203">
        <f t="shared" si="120"/>
        <v>0</v>
      </c>
      <c r="N85" s="203">
        <f t="shared" si="120"/>
        <v>0</v>
      </c>
      <c r="O85" s="203">
        <f t="shared" si="120"/>
        <v>0</v>
      </c>
      <c r="P85" s="203">
        <f t="shared" si="120"/>
        <v>0</v>
      </c>
      <c r="Q85" s="203">
        <f t="shared" si="120"/>
        <v>0</v>
      </c>
      <c r="R85" s="203">
        <f t="shared" si="120"/>
        <v>0</v>
      </c>
      <c r="S85" s="203">
        <f t="shared" si="120"/>
        <v>0</v>
      </c>
      <c r="T85" s="203">
        <f t="shared" si="120"/>
        <v>0</v>
      </c>
      <c r="U85" s="203">
        <f t="shared" si="120"/>
        <v>0</v>
      </c>
      <c r="V85" s="203">
        <f t="shared" si="120"/>
        <v>0</v>
      </c>
      <c r="W85" s="203">
        <f t="shared" si="120"/>
        <v>0</v>
      </c>
      <c r="X85" s="203">
        <f t="shared" si="120"/>
        <v>0</v>
      </c>
      <c r="Y85" s="203">
        <f t="shared" si="120"/>
        <v>0</v>
      </c>
      <c r="Z85" s="203">
        <f t="shared" si="120"/>
        <v>0</v>
      </c>
      <c r="AA85" s="203">
        <f t="shared" si="120"/>
        <v>0</v>
      </c>
      <c r="AB85" s="203">
        <f t="shared" si="120"/>
        <v>0</v>
      </c>
      <c r="AC85" s="203">
        <f t="shared" si="120"/>
        <v>0</v>
      </c>
      <c r="AD85" s="203">
        <f t="shared" si="120"/>
        <v>0</v>
      </c>
      <c r="AE85" s="203">
        <f t="shared" si="120"/>
        <v>0</v>
      </c>
      <c r="AF85" s="203">
        <f t="shared" si="120"/>
        <v>0</v>
      </c>
      <c r="AG85" s="203">
        <f t="shared" si="120"/>
        <v>0</v>
      </c>
      <c r="AH85" s="203">
        <f t="shared" si="120"/>
        <v>0</v>
      </c>
      <c r="AI85" s="203">
        <f t="shared" si="120"/>
        <v>0</v>
      </c>
      <c r="AJ85" s="203">
        <f t="shared" si="120"/>
        <v>0</v>
      </c>
      <c r="AK85" s="203">
        <f t="shared" si="120"/>
        <v>0</v>
      </c>
      <c r="AL85" s="203">
        <f t="shared" si="120"/>
        <v>0</v>
      </c>
    </row>
    <row r="86" spans="1:38" x14ac:dyDescent="0.2">
      <c r="A86" s="1258"/>
      <c r="B86" s="19"/>
      <c r="AB86" s="158"/>
      <c r="AC86" s="158"/>
    </row>
    <row r="87" spans="1:38" ht="15.75" x14ac:dyDescent="0.25">
      <c r="A87" s="1258"/>
      <c r="B87" s="310" t="s">
        <v>40</v>
      </c>
      <c r="C87" s="186"/>
      <c r="D87" s="186"/>
      <c r="E87" s="186"/>
      <c r="F87" s="186"/>
      <c r="G87" s="232"/>
      <c r="H87" s="232"/>
      <c r="I87" s="182" t="s">
        <v>41</v>
      </c>
      <c r="J87" s="186"/>
      <c r="K87" s="186"/>
      <c r="L87" s="186"/>
      <c r="M87" s="186"/>
      <c r="N87" s="186"/>
      <c r="O87" s="186"/>
      <c r="P87" s="186"/>
      <c r="Q87" s="434"/>
      <c r="R87" s="434"/>
      <c r="AB87" s="158"/>
      <c r="AC87" s="158"/>
    </row>
    <row r="88" spans="1:38" ht="25.5" x14ac:dyDescent="0.2">
      <c r="A88" s="1258"/>
      <c r="B88" s="19"/>
      <c r="C88" s="162" t="s">
        <v>27</v>
      </c>
      <c r="D88" s="164" t="s">
        <v>59</v>
      </c>
      <c r="E88" s="534" t="s">
        <v>171</v>
      </c>
      <c r="F88" s="163" t="s">
        <v>24</v>
      </c>
      <c r="I88" s="164" t="str">
        <f t="shared" ref="I88:Q88" si="121">D8</f>
        <v>Pills</v>
      </c>
      <c r="J88" s="164" t="str">
        <f t="shared" si="121"/>
        <v>Injectables</v>
      </c>
      <c r="K88" s="164" t="str">
        <f t="shared" si="121"/>
        <v>Condoms (male)</v>
      </c>
      <c r="L88" s="164" t="str">
        <f t="shared" si="121"/>
        <v>Condoms (female)</v>
      </c>
      <c r="M88" s="164" t="str">
        <f t="shared" si="121"/>
        <v>Implants</v>
      </c>
      <c r="N88" s="164" t="str">
        <f t="shared" si="121"/>
        <v>IUD</v>
      </c>
      <c r="O88" s="164" t="str">
        <f t="shared" si="121"/>
        <v>Emergency Contraceptives</v>
      </c>
      <c r="P88" s="164">
        <f t="shared" si="121"/>
        <v>0</v>
      </c>
      <c r="Q88" s="164">
        <f t="shared" si="121"/>
        <v>0</v>
      </c>
      <c r="R88" s="162" t="s">
        <v>24</v>
      </c>
      <c r="AF88" s="158"/>
      <c r="AG88" s="158"/>
    </row>
    <row r="89" spans="1:38" x14ac:dyDescent="0.2">
      <c r="A89" s="1258"/>
      <c r="B89" s="19">
        <f>C10</f>
        <v>0</v>
      </c>
      <c r="C89" s="36">
        <f>SUM(C80,G80,K80,O80,S80, W80, AA80,AE80,AI80)</f>
        <v>0</v>
      </c>
      <c r="D89" s="36">
        <f>SUM(D80,H80,L80,P80,T80,X80, AB80,AF80,AJ80)</f>
        <v>0</v>
      </c>
      <c r="E89" s="36">
        <f>SUM(E80,I80,M80,Q80,U80,Y80,AC80,AG80,AK80)</f>
        <v>0</v>
      </c>
      <c r="F89" s="40">
        <f>SUM(C89:E89)</f>
        <v>0</v>
      </c>
      <c r="G89" s="21"/>
      <c r="H89">
        <f>C10</f>
        <v>0</v>
      </c>
      <c r="I89" s="36">
        <f>F80</f>
        <v>0</v>
      </c>
      <c r="J89" s="36">
        <f>J80</f>
        <v>0</v>
      </c>
      <c r="K89" s="36">
        <f>N80</f>
        <v>0</v>
      </c>
      <c r="L89" s="36">
        <f>R80</f>
        <v>0</v>
      </c>
      <c r="M89" s="36">
        <f>V80</f>
        <v>0</v>
      </c>
      <c r="N89" s="36">
        <f>Z80</f>
        <v>0</v>
      </c>
      <c r="O89" s="36">
        <f>AD80</f>
        <v>0</v>
      </c>
      <c r="P89" s="36">
        <f>AL80</f>
        <v>0</v>
      </c>
      <c r="Q89" s="36">
        <f>AL80</f>
        <v>0</v>
      </c>
      <c r="R89" s="40">
        <f>SUM(I89:Q89)</f>
        <v>0</v>
      </c>
      <c r="AF89" s="158"/>
      <c r="AG89" s="158"/>
    </row>
    <row r="90" spans="1:38" x14ac:dyDescent="0.2">
      <c r="A90" s="1258"/>
      <c r="B90" s="19">
        <f>C11</f>
        <v>1</v>
      </c>
      <c r="C90" s="36">
        <f>SUM(C81,G81,K81,O81,S81, W81, AA81,AE81,AI81)</f>
        <v>0</v>
      </c>
      <c r="D90" s="36">
        <f>SUM(D81,H81,L81,P81,T81,X81, AB81,AF81,AJ81)</f>
        <v>0</v>
      </c>
      <c r="E90" s="36">
        <f>SUM(E81,I81,M81,Q81,U81,Y81,AC81,AG81,AK81)</f>
        <v>0</v>
      </c>
      <c r="F90" s="40">
        <f>SUM(C90:E90)</f>
        <v>0</v>
      </c>
      <c r="G90" s="21"/>
      <c r="H90">
        <f>C11</f>
        <v>1</v>
      </c>
      <c r="I90" s="36">
        <f>F81</f>
        <v>0</v>
      </c>
      <c r="J90" s="36">
        <f>J81</f>
        <v>0</v>
      </c>
      <c r="K90" s="36">
        <f>N81</f>
        <v>0</v>
      </c>
      <c r="L90" s="36">
        <f>R81</f>
        <v>0</v>
      </c>
      <c r="M90" s="36">
        <f>V81</f>
        <v>0</v>
      </c>
      <c r="N90" s="36">
        <f>Z81</f>
        <v>0</v>
      </c>
      <c r="O90" s="36">
        <f>AD81</f>
        <v>0</v>
      </c>
      <c r="P90" s="36">
        <f>AL81</f>
        <v>0</v>
      </c>
      <c r="Q90" s="36">
        <f>AL81</f>
        <v>0</v>
      </c>
      <c r="R90" s="40">
        <f>SUM(I90:Q90)</f>
        <v>0</v>
      </c>
    </row>
    <row r="91" spans="1:38" x14ac:dyDescent="0.2">
      <c r="A91" s="1258"/>
      <c r="B91" s="19">
        <f>C12</f>
        <v>2</v>
      </c>
      <c r="C91" s="36">
        <f>SUM(C82,G82,K82,O82,S82, W82, AA82,AE82,AI82)</f>
        <v>0</v>
      </c>
      <c r="D91" s="36">
        <f>SUM(D82,H82,L82,P82,T82,X82, AB82,AF82,AJ82)</f>
        <v>0</v>
      </c>
      <c r="E91" s="36">
        <f>SUM(E82,I82,M82,Q82,U82,Y82,AC82,AG82,AK82)</f>
        <v>0</v>
      </c>
      <c r="F91" s="40">
        <f>SUM(C91:E91)</f>
        <v>0</v>
      </c>
      <c r="G91" s="21"/>
      <c r="H91">
        <f>C12</f>
        <v>2</v>
      </c>
      <c r="I91" s="36">
        <f>F82</f>
        <v>0</v>
      </c>
      <c r="J91" s="36">
        <f>J82</f>
        <v>0</v>
      </c>
      <c r="K91" s="36">
        <f>N82</f>
        <v>0</v>
      </c>
      <c r="L91" s="36">
        <f>R82</f>
        <v>0</v>
      </c>
      <c r="M91" s="36">
        <f>V82</f>
        <v>0</v>
      </c>
      <c r="N91" s="36">
        <f>Z82</f>
        <v>0</v>
      </c>
      <c r="O91" s="36">
        <f>AD82</f>
        <v>0</v>
      </c>
      <c r="P91" s="36">
        <f>AL82</f>
        <v>0</v>
      </c>
      <c r="Q91" s="36">
        <f>AL82</f>
        <v>0</v>
      </c>
      <c r="R91" s="40">
        <f>SUM(I91:Q91)</f>
        <v>0</v>
      </c>
      <c r="AF91" s="158"/>
      <c r="AG91" s="158"/>
    </row>
    <row r="92" spans="1:38" x14ac:dyDescent="0.2">
      <c r="A92" s="1258"/>
      <c r="B92" s="19">
        <f>C13</f>
        <v>3</v>
      </c>
      <c r="C92" s="36">
        <f>SUM(C83,G83,K83,O83,S83, W83, AA83,AE83,AI83)</f>
        <v>0</v>
      </c>
      <c r="D92" s="36">
        <f>SUM(D83,H83,L83,P83,T83,X83, AB83,AF83,AJ83)</f>
        <v>0</v>
      </c>
      <c r="E92" s="36">
        <f>SUM(E83,I83,M83,Q83,U83,Y83,AC83,AG83,AK83)</f>
        <v>0</v>
      </c>
      <c r="F92" s="40">
        <f>SUM(C92:E92)</f>
        <v>0</v>
      </c>
      <c r="G92" s="21"/>
      <c r="H92">
        <f>C13</f>
        <v>3</v>
      </c>
      <c r="I92" s="36">
        <f>F83</f>
        <v>0</v>
      </c>
      <c r="J92" s="36">
        <f>J83</f>
        <v>0</v>
      </c>
      <c r="K92" s="36">
        <f>N83</f>
        <v>0</v>
      </c>
      <c r="L92" s="36">
        <f>R83</f>
        <v>0</v>
      </c>
      <c r="M92" s="36">
        <f>V83</f>
        <v>0</v>
      </c>
      <c r="N92" s="36">
        <f>Z83</f>
        <v>0</v>
      </c>
      <c r="O92" s="36">
        <f>AD83</f>
        <v>0</v>
      </c>
      <c r="P92" s="36">
        <f>AL83</f>
        <v>0</v>
      </c>
      <c r="Q92" s="36">
        <f>AL83</f>
        <v>0</v>
      </c>
      <c r="R92" s="40">
        <f>SUM(I92:Q92)</f>
        <v>0</v>
      </c>
      <c r="AF92" s="158"/>
      <c r="AG92" s="158"/>
    </row>
    <row r="93" spans="1:38" x14ac:dyDescent="0.2">
      <c r="A93" s="1258"/>
      <c r="B93" s="19">
        <f>C14</f>
        <v>4</v>
      </c>
      <c r="C93" s="39">
        <f>SUM(C84,G84,K84,O84,S84, W84, AA84,AE84,AI84)</f>
        <v>0</v>
      </c>
      <c r="D93" s="39">
        <f>SUM(D84,H84,L84,P84,T84,X84, AB84,AF84,AJ84)</f>
        <v>0</v>
      </c>
      <c r="E93" s="39">
        <f>SUM(E84,I84,M84,Q84,U84,Y84,AC84,AG84,AK84)</f>
        <v>0</v>
      </c>
      <c r="F93" s="41">
        <f>SUM(C93:E93)</f>
        <v>0</v>
      </c>
      <c r="G93" s="21"/>
      <c r="H93">
        <f>C14</f>
        <v>4</v>
      </c>
      <c r="I93" s="39">
        <f>F84</f>
        <v>0</v>
      </c>
      <c r="J93" s="39">
        <f>J84</f>
        <v>0</v>
      </c>
      <c r="K93" s="39">
        <f>N84</f>
        <v>0</v>
      </c>
      <c r="L93" s="39">
        <f>R84</f>
        <v>0</v>
      </c>
      <c r="M93" s="39">
        <f>V84</f>
        <v>0</v>
      </c>
      <c r="N93" s="39">
        <f>Z84</f>
        <v>0</v>
      </c>
      <c r="O93" s="39">
        <f>AD84</f>
        <v>0</v>
      </c>
      <c r="P93" s="39">
        <f>AL84</f>
        <v>0</v>
      </c>
      <c r="Q93" s="39">
        <f>AL84</f>
        <v>0</v>
      </c>
      <c r="R93" s="41">
        <f>SUM(I93:Q93)</f>
        <v>0</v>
      </c>
      <c r="AF93" s="158"/>
      <c r="AG93" s="158"/>
    </row>
    <row r="94" spans="1:38" x14ac:dyDescent="0.2">
      <c r="A94" s="1258"/>
      <c r="B94" s="19"/>
      <c r="C94" s="418">
        <f>SUM(C89:C93)</f>
        <v>0</v>
      </c>
      <c r="D94" s="40">
        <f>SUM(D89:D93)</f>
        <v>0</v>
      </c>
      <c r="E94" s="40">
        <f>SUM(E89:E93)</f>
        <v>0</v>
      </c>
      <c r="F94" s="40">
        <f>SUM(F89:F93)</f>
        <v>0</v>
      </c>
      <c r="G94" s="36">
        <f>SUM(F89:F93)</f>
        <v>0</v>
      </c>
      <c r="I94" s="40">
        <f t="shared" ref="I94:R94" si="122">SUM(I89:I93)</f>
        <v>0</v>
      </c>
      <c r="J94" s="40">
        <f t="shared" si="122"/>
        <v>0</v>
      </c>
      <c r="K94" s="40">
        <f t="shared" si="122"/>
        <v>0</v>
      </c>
      <c r="L94" s="40">
        <f t="shared" si="122"/>
        <v>0</v>
      </c>
      <c r="M94" s="40">
        <f t="shared" si="122"/>
        <v>0</v>
      </c>
      <c r="N94" s="40">
        <f t="shared" si="122"/>
        <v>0</v>
      </c>
      <c r="O94" s="40">
        <f t="shared" si="122"/>
        <v>0</v>
      </c>
      <c r="P94" s="40">
        <f t="shared" si="122"/>
        <v>0</v>
      </c>
      <c r="Q94" s="40">
        <f t="shared" si="122"/>
        <v>0</v>
      </c>
      <c r="R94" s="40">
        <f t="shared" si="122"/>
        <v>0</v>
      </c>
      <c r="AF94" s="158"/>
      <c r="AG94" s="158"/>
    </row>
    <row r="95" spans="1:38" x14ac:dyDescent="0.2">
      <c r="A95" s="1258"/>
      <c r="B95" s="19"/>
      <c r="C95" s="19"/>
      <c r="D95" s="19"/>
      <c r="E95" s="19"/>
      <c r="F95" s="19"/>
      <c r="G95" s="19"/>
      <c r="H95" s="19"/>
      <c r="I95" s="23" t="e">
        <f t="shared" ref="I95:Q95" si="123">I94/$R$94</f>
        <v>#DIV/0!</v>
      </c>
      <c r="J95" s="29" t="e">
        <f t="shared" si="123"/>
        <v>#DIV/0!</v>
      </c>
      <c r="K95" s="29" t="e">
        <f t="shared" si="123"/>
        <v>#DIV/0!</v>
      </c>
      <c r="L95" s="29" t="e">
        <f t="shared" si="123"/>
        <v>#DIV/0!</v>
      </c>
      <c r="M95" s="23" t="e">
        <f t="shared" si="123"/>
        <v>#DIV/0!</v>
      </c>
      <c r="N95" s="29" t="e">
        <f t="shared" si="123"/>
        <v>#DIV/0!</v>
      </c>
      <c r="O95" s="29" t="e">
        <f t="shared" si="123"/>
        <v>#DIV/0!</v>
      </c>
      <c r="P95" s="29" t="e">
        <f t="shared" si="123"/>
        <v>#DIV/0!</v>
      </c>
      <c r="Q95" s="23" t="e">
        <f t="shared" si="123"/>
        <v>#DIV/0!</v>
      </c>
      <c r="R95" s="26">
        <f>SUM(I94:Q94)</f>
        <v>0</v>
      </c>
      <c r="S95" s="26">
        <f>R95-R94</f>
        <v>0</v>
      </c>
      <c r="T95" s="19"/>
      <c r="U95" s="19"/>
      <c r="V95" s="19"/>
      <c r="W95" s="19"/>
      <c r="X95" s="19"/>
    </row>
    <row r="96" spans="1:38" s="19" customFormat="1" x14ac:dyDescent="0.2">
      <c r="A96" s="1259"/>
      <c r="B96" s="20"/>
      <c r="C96" s="35"/>
      <c r="D96" s="35"/>
      <c r="E96" s="35"/>
      <c r="F96" s="35"/>
      <c r="G96" s="35"/>
      <c r="I96" s="20"/>
      <c r="R96" s="39">
        <f>R95-G94</f>
        <v>0</v>
      </c>
      <c r="AC96" s="205"/>
      <c r="AD96" s="205"/>
    </row>
    <row r="97" spans="1:31" s="19" customFormat="1" x14ac:dyDescent="0.2"/>
    <row r="98" spans="1:31" ht="15.75" x14ac:dyDescent="0.25">
      <c r="A98" s="210" t="s">
        <v>150</v>
      </c>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row>
    <row r="99" spans="1:31" x14ac:dyDescent="0.2">
      <c r="A99" s="1256" t="s">
        <v>152</v>
      </c>
      <c r="B99" s="5" t="s">
        <v>173</v>
      </c>
    </row>
    <row r="100" spans="1:31" x14ac:dyDescent="0.2">
      <c r="A100" s="1256"/>
      <c r="B100" s="529"/>
      <c r="C100" s="1273" t="s">
        <v>27</v>
      </c>
      <c r="D100" s="1273"/>
      <c r="E100" s="1273" t="s">
        <v>59</v>
      </c>
      <c r="F100" s="1273"/>
      <c r="G100" s="1273" t="s">
        <v>171</v>
      </c>
      <c r="H100" s="1273"/>
      <c r="I100" s="1263" t="s">
        <v>24</v>
      </c>
      <c r="J100" s="1264"/>
    </row>
    <row r="101" spans="1:31" x14ac:dyDescent="0.2">
      <c r="A101" s="1256"/>
      <c r="B101" s="2"/>
      <c r="C101" s="524" t="s">
        <v>64</v>
      </c>
      <c r="D101" s="3" t="s">
        <v>65</v>
      </c>
      <c r="E101" s="524" t="s">
        <v>64</v>
      </c>
      <c r="F101" s="3" t="s">
        <v>65</v>
      </c>
      <c r="G101" s="524" t="s">
        <v>64</v>
      </c>
      <c r="H101" s="3" t="s">
        <v>65</v>
      </c>
      <c r="I101" s="524" t="s">
        <v>64</v>
      </c>
      <c r="J101" s="3" t="s">
        <v>65</v>
      </c>
    </row>
    <row r="102" spans="1:31" x14ac:dyDescent="0.2">
      <c r="A102" s="1256"/>
      <c r="B102" s="2">
        <f>C10</f>
        <v>0</v>
      </c>
      <c r="C102" s="525">
        <f>C89</f>
        <v>0</v>
      </c>
      <c r="D102" s="43">
        <f>C56</f>
        <v>0</v>
      </c>
      <c r="E102" s="525">
        <f>D89</f>
        <v>0</v>
      </c>
      <c r="F102" s="43">
        <f>D56</f>
        <v>0</v>
      </c>
      <c r="G102" s="525">
        <f>E89</f>
        <v>0</v>
      </c>
      <c r="H102" s="43">
        <f>E56</f>
        <v>0</v>
      </c>
      <c r="I102" s="525">
        <f t="shared" ref="I102:J106" si="124">SUM(C102,E102,G102)</f>
        <v>0</v>
      </c>
      <c r="J102" s="43">
        <f t="shared" si="124"/>
        <v>0</v>
      </c>
    </row>
    <row r="103" spans="1:31" x14ac:dyDescent="0.2">
      <c r="A103" s="1256"/>
      <c r="B103" s="2">
        <f>C11</f>
        <v>1</v>
      </c>
      <c r="C103" s="525">
        <f>C90</f>
        <v>0</v>
      </c>
      <c r="D103" s="43">
        <f>C57</f>
        <v>0</v>
      </c>
      <c r="E103" s="525">
        <f>D90</f>
        <v>0</v>
      </c>
      <c r="F103" s="43">
        <f>D57</f>
        <v>0</v>
      </c>
      <c r="G103" s="525">
        <f>E90</f>
        <v>0</v>
      </c>
      <c r="H103" s="43">
        <f>E57</f>
        <v>0</v>
      </c>
      <c r="I103" s="525">
        <f t="shared" si="124"/>
        <v>0</v>
      </c>
      <c r="J103" s="43">
        <f t="shared" si="124"/>
        <v>0</v>
      </c>
    </row>
    <row r="104" spans="1:31" x14ac:dyDescent="0.2">
      <c r="A104" s="1256"/>
      <c r="B104" s="2">
        <f>C12</f>
        <v>2</v>
      </c>
      <c r="C104" s="525">
        <f>C91</f>
        <v>0</v>
      </c>
      <c r="D104" s="43">
        <f>C58</f>
        <v>0</v>
      </c>
      <c r="E104" s="525">
        <f>D91</f>
        <v>0</v>
      </c>
      <c r="F104" s="43">
        <f>D58</f>
        <v>0</v>
      </c>
      <c r="G104" s="525">
        <f>E91</f>
        <v>0</v>
      </c>
      <c r="H104" s="43">
        <f>E58</f>
        <v>0</v>
      </c>
      <c r="I104" s="525">
        <f t="shared" si="124"/>
        <v>0</v>
      </c>
      <c r="J104" s="43">
        <f t="shared" si="124"/>
        <v>0</v>
      </c>
    </row>
    <row r="105" spans="1:31" x14ac:dyDescent="0.2">
      <c r="A105" s="1256"/>
      <c r="B105" s="2">
        <f>C13</f>
        <v>3</v>
      </c>
      <c r="C105" s="525">
        <f>C92</f>
        <v>0</v>
      </c>
      <c r="D105" s="43">
        <f>C59</f>
        <v>0</v>
      </c>
      <c r="E105" s="525">
        <f>D92</f>
        <v>0</v>
      </c>
      <c r="F105" s="43">
        <f>D59</f>
        <v>0</v>
      </c>
      <c r="G105" s="525">
        <f>E92</f>
        <v>0</v>
      </c>
      <c r="H105" s="43">
        <f>E59</f>
        <v>0</v>
      </c>
      <c r="I105" s="525">
        <f t="shared" si="124"/>
        <v>0</v>
      </c>
      <c r="J105" s="43">
        <f t="shared" si="124"/>
        <v>0</v>
      </c>
    </row>
    <row r="106" spans="1:31" x14ac:dyDescent="0.2">
      <c r="A106" s="1256"/>
      <c r="B106" s="2">
        <f>C14</f>
        <v>4</v>
      </c>
      <c r="C106" s="525">
        <f>C93</f>
        <v>0</v>
      </c>
      <c r="D106" s="43">
        <f>C60</f>
        <v>0</v>
      </c>
      <c r="E106" s="525">
        <f>D93</f>
        <v>0</v>
      </c>
      <c r="F106" s="43">
        <f>D60</f>
        <v>0</v>
      </c>
      <c r="G106" s="525">
        <f>E93</f>
        <v>0</v>
      </c>
      <c r="H106" s="43">
        <f>E60</f>
        <v>0</v>
      </c>
      <c r="I106" s="525">
        <f t="shared" si="124"/>
        <v>0</v>
      </c>
      <c r="J106" s="43">
        <f t="shared" si="124"/>
        <v>0</v>
      </c>
    </row>
    <row r="107" spans="1:31" x14ac:dyDescent="0.2">
      <c r="A107" s="1256"/>
      <c r="B107" s="46" t="s">
        <v>24</v>
      </c>
      <c r="C107" s="526">
        <f t="shared" ref="C107:J107" si="125">SUM(C102:C106)</f>
        <v>0</v>
      </c>
      <c r="D107" s="47">
        <f t="shared" si="125"/>
        <v>0</v>
      </c>
      <c r="E107" s="526">
        <f t="shared" si="125"/>
        <v>0</v>
      </c>
      <c r="F107" s="47">
        <f t="shared" si="125"/>
        <v>0</v>
      </c>
      <c r="G107" s="526">
        <f t="shared" si="125"/>
        <v>0</v>
      </c>
      <c r="H107" s="47">
        <f t="shared" si="125"/>
        <v>0</v>
      </c>
      <c r="I107" s="526">
        <f t="shared" si="125"/>
        <v>0</v>
      </c>
      <c r="J107" s="47">
        <f t="shared" si="125"/>
        <v>0</v>
      </c>
    </row>
    <row r="108" spans="1:31" ht="24.75" customHeight="1" x14ac:dyDescent="0.2">
      <c r="A108" s="1256"/>
      <c r="B108" s="304" t="s">
        <v>55</v>
      </c>
      <c r="C108" s="22" t="e">
        <f>C107/$I$107</f>
        <v>#DIV/0!</v>
      </c>
      <c r="D108" s="22" t="e">
        <f>D107/$J$107</f>
        <v>#DIV/0!</v>
      </c>
      <c r="E108" s="22" t="e">
        <f>E107/$I$107</f>
        <v>#DIV/0!</v>
      </c>
      <c r="F108" s="22" t="e">
        <f>F107/$J$107</f>
        <v>#DIV/0!</v>
      </c>
      <c r="G108" s="22" t="e">
        <f>G107/$I$107</f>
        <v>#DIV/0!</v>
      </c>
      <c r="H108" s="22" t="e">
        <f>H107/$J$107</f>
        <v>#DIV/0!</v>
      </c>
      <c r="I108" s="22" t="e">
        <f>SUM(C108,E108,G108)</f>
        <v>#DIV/0!</v>
      </c>
      <c r="J108" s="22" t="e">
        <f>SUM(D108,F108,H108)</f>
        <v>#DIV/0!</v>
      </c>
    </row>
    <row r="109" spans="1:31" x14ac:dyDescent="0.2">
      <c r="A109" s="1256"/>
    </row>
    <row r="110" spans="1:31" x14ac:dyDescent="0.2">
      <c r="A110" s="1256"/>
      <c r="B110" s="5" t="s">
        <v>82</v>
      </c>
    </row>
    <row r="111" spans="1:31" x14ac:dyDescent="0.2">
      <c r="A111" s="1256"/>
      <c r="B111" s="218"/>
      <c r="C111" s="1263" t="s">
        <v>27</v>
      </c>
      <c r="D111" s="1264"/>
      <c r="E111" s="1265" t="s">
        <v>59</v>
      </c>
      <c r="F111" s="1266"/>
      <c r="G111" s="1263" t="s">
        <v>171</v>
      </c>
      <c r="H111" s="1264"/>
      <c r="I111" s="1263" t="s">
        <v>24</v>
      </c>
      <c r="J111" s="1264"/>
    </row>
    <row r="112" spans="1:31" x14ac:dyDescent="0.2">
      <c r="A112" s="1256"/>
      <c r="B112" s="320"/>
      <c r="C112" s="524" t="s">
        <v>64</v>
      </c>
      <c r="D112" s="3" t="s">
        <v>65</v>
      </c>
      <c r="E112" s="524" t="s">
        <v>64</v>
      </c>
      <c r="F112" s="3" t="s">
        <v>65</v>
      </c>
      <c r="G112" s="524" t="s">
        <v>64</v>
      </c>
      <c r="H112" s="3" t="s">
        <v>65</v>
      </c>
      <c r="I112" s="524" t="s">
        <v>64</v>
      </c>
      <c r="J112" s="3" t="s">
        <v>65</v>
      </c>
    </row>
    <row r="113" spans="1:12" x14ac:dyDescent="0.2">
      <c r="A113" s="1256"/>
      <c r="B113" s="250" t="str">
        <f>$D$8</f>
        <v>Pills</v>
      </c>
      <c r="C113" s="527">
        <f>C85</f>
        <v>0</v>
      </c>
      <c r="D113" s="251">
        <f>C52</f>
        <v>0</v>
      </c>
      <c r="E113" s="527">
        <f>D85</f>
        <v>0</v>
      </c>
      <c r="F113" s="251">
        <f>D52</f>
        <v>0</v>
      </c>
      <c r="G113" s="527">
        <f>E85</f>
        <v>0</v>
      </c>
      <c r="H113" s="251">
        <f>E52</f>
        <v>0</v>
      </c>
      <c r="I113" s="528">
        <f t="shared" ref="I113:I121" si="126">SUM(C113,E113,G113)</f>
        <v>0</v>
      </c>
      <c r="J113" s="252">
        <f t="shared" ref="J113:J121" si="127">SUM(D113,F113,H113)</f>
        <v>0</v>
      </c>
    </row>
    <row r="114" spans="1:12" ht="19.5" customHeight="1" x14ac:dyDescent="0.2">
      <c r="A114" s="1256"/>
      <c r="B114" s="435" t="str">
        <f>$E$8</f>
        <v>Injectables</v>
      </c>
      <c r="C114" s="528">
        <f>G85</f>
        <v>0</v>
      </c>
      <c r="D114" s="252">
        <f>G52</f>
        <v>0</v>
      </c>
      <c r="E114" s="528">
        <f>H85</f>
        <v>0</v>
      </c>
      <c r="F114" s="252">
        <f>H52</f>
        <v>0</v>
      </c>
      <c r="G114" s="528">
        <f>I85</f>
        <v>0</v>
      </c>
      <c r="H114" s="252">
        <f>I52</f>
        <v>0</v>
      </c>
      <c r="I114" s="528">
        <f t="shared" si="126"/>
        <v>0</v>
      </c>
      <c r="J114" s="252">
        <f t="shared" si="127"/>
        <v>0</v>
      </c>
    </row>
    <row r="115" spans="1:12" x14ac:dyDescent="0.2">
      <c r="A115" s="1256"/>
      <c r="B115" s="250" t="str">
        <f>$F$8</f>
        <v>Condoms (male)</v>
      </c>
      <c r="C115" s="528">
        <f>K85</f>
        <v>0</v>
      </c>
      <c r="D115" s="252">
        <f>K52</f>
        <v>0</v>
      </c>
      <c r="E115" s="528">
        <f>L85</f>
        <v>0</v>
      </c>
      <c r="F115" s="252">
        <f>L52</f>
        <v>0</v>
      </c>
      <c r="G115" s="528">
        <f>M85</f>
        <v>0</v>
      </c>
      <c r="H115" s="252">
        <f>M52</f>
        <v>0</v>
      </c>
      <c r="I115" s="528">
        <f t="shared" si="126"/>
        <v>0</v>
      </c>
      <c r="J115" s="252">
        <f t="shared" si="127"/>
        <v>0</v>
      </c>
    </row>
    <row r="116" spans="1:12" ht="25.5" x14ac:dyDescent="0.2">
      <c r="A116" s="1256"/>
      <c r="B116" s="250" t="str">
        <f>$G$8</f>
        <v>Condoms (female)</v>
      </c>
      <c r="C116" s="528">
        <f>O85</f>
        <v>0</v>
      </c>
      <c r="D116" s="252">
        <f>O52</f>
        <v>0</v>
      </c>
      <c r="E116" s="528">
        <f>P85</f>
        <v>0</v>
      </c>
      <c r="F116" s="252">
        <f>P52</f>
        <v>0</v>
      </c>
      <c r="G116" s="528">
        <f>Q85</f>
        <v>0</v>
      </c>
      <c r="H116" s="252">
        <f>Q52</f>
        <v>0</v>
      </c>
      <c r="I116" s="528">
        <f t="shared" si="126"/>
        <v>0</v>
      </c>
      <c r="J116" s="252">
        <f t="shared" si="127"/>
        <v>0</v>
      </c>
    </row>
    <row r="117" spans="1:12" x14ac:dyDescent="0.2">
      <c r="A117" s="1256"/>
      <c r="B117" s="321" t="str">
        <f>$H$8</f>
        <v>Implants</v>
      </c>
      <c r="C117" s="528">
        <f>S85</f>
        <v>0</v>
      </c>
      <c r="D117" s="253">
        <f>S52</f>
        <v>0</v>
      </c>
      <c r="E117" s="528">
        <f>T85</f>
        <v>0</v>
      </c>
      <c r="F117" s="253">
        <f>T52</f>
        <v>0</v>
      </c>
      <c r="G117" s="528">
        <f>U85</f>
        <v>0</v>
      </c>
      <c r="H117" s="253">
        <f>U52</f>
        <v>0</v>
      </c>
      <c r="I117" s="528">
        <f t="shared" si="126"/>
        <v>0</v>
      </c>
      <c r="J117" s="252">
        <f t="shared" si="127"/>
        <v>0</v>
      </c>
    </row>
    <row r="118" spans="1:12" x14ac:dyDescent="0.2">
      <c r="A118" s="1256"/>
      <c r="B118" s="321" t="str">
        <f>$I$8</f>
        <v>IUD</v>
      </c>
      <c r="C118" s="527">
        <f>W85</f>
        <v>0</v>
      </c>
      <c r="D118" s="251">
        <f>W52</f>
        <v>0</v>
      </c>
      <c r="E118" s="527">
        <f>X85</f>
        <v>0</v>
      </c>
      <c r="F118" s="251">
        <f>X52</f>
        <v>0</v>
      </c>
      <c r="G118" s="527">
        <f>Y85</f>
        <v>0</v>
      </c>
      <c r="H118" s="251">
        <f>Y52</f>
        <v>0</v>
      </c>
      <c r="I118" s="528">
        <f t="shared" si="126"/>
        <v>0</v>
      </c>
      <c r="J118" s="252">
        <f t="shared" si="127"/>
        <v>0</v>
      </c>
    </row>
    <row r="119" spans="1:12" ht="25.5" x14ac:dyDescent="0.2">
      <c r="A119" s="1256"/>
      <c r="B119" s="321" t="str">
        <f>$J$8</f>
        <v>Emergency Contraceptives</v>
      </c>
      <c r="C119" s="527">
        <f>AA85</f>
        <v>0</v>
      </c>
      <c r="D119" s="251">
        <f>AA52</f>
        <v>0</v>
      </c>
      <c r="E119" s="527">
        <f>AB85</f>
        <v>0</v>
      </c>
      <c r="F119" s="251">
        <f>AB52</f>
        <v>0</v>
      </c>
      <c r="G119" s="527">
        <f>AC85</f>
        <v>0</v>
      </c>
      <c r="H119" s="251">
        <f>AC52</f>
        <v>0</v>
      </c>
      <c r="I119" s="528">
        <f t="shared" si="126"/>
        <v>0</v>
      </c>
      <c r="J119" s="252">
        <f t="shared" si="127"/>
        <v>0</v>
      </c>
    </row>
    <row r="120" spans="1:12" x14ac:dyDescent="0.2">
      <c r="A120" s="1256"/>
      <c r="B120" s="321">
        <f>$K$8</f>
        <v>0</v>
      </c>
      <c r="C120" s="527">
        <f>AE85</f>
        <v>0</v>
      </c>
      <c r="D120" s="251">
        <f>AE52</f>
        <v>0</v>
      </c>
      <c r="E120" s="527">
        <f>AF85</f>
        <v>0</v>
      </c>
      <c r="F120" s="251">
        <f>AF52</f>
        <v>0</v>
      </c>
      <c r="G120" s="527">
        <f>AG85</f>
        <v>0</v>
      </c>
      <c r="H120" s="251">
        <f>AG52</f>
        <v>0</v>
      </c>
      <c r="I120" s="528">
        <f t="shared" si="126"/>
        <v>0</v>
      </c>
      <c r="J120" s="252">
        <f t="shared" si="127"/>
        <v>0</v>
      </c>
      <c r="L120" s="36"/>
    </row>
    <row r="121" spans="1:12" x14ac:dyDescent="0.2">
      <c r="A121" s="1256"/>
      <c r="B121" s="436">
        <f>$L$8</f>
        <v>0</v>
      </c>
      <c r="C121" s="528">
        <f>AI85</f>
        <v>0</v>
      </c>
      <c r="D121" s="253">
        <f>AI52</f>
        <v>0</v>
      </c>
      <c r="E121" s="528">
        <f>AJ85</f>
        <v>0</v>
      </c>
      <c r="F121" s="253">
        <f>AJ52</f>
        <v>0</v>
      </c>
      <c r="G121" s="528">
        <f>AK85</f>
        <v>0</v>
      </c>
      <c r="H121" s="253">
        <f>AK52</f>
        <v>0</v>
      </c>
      <c r="I121" s="528">
        <f t="shared" si="126"/>
        <v>0</v>
      </c>
      <c r="J121" s="252">
        <f t="shared" si="127"/>
        <v>0</v>
      </c>
    </row>
    <row r="122" spans="1:12" x14ac:dyDescent="0.2">
      <c r="A122" s="1256"/>
      <c r="B122" s="319" t="s">
        <v>24</v>
      </c>
      <c r="C122" s="561">
        <f t="shared" ref="C122:J122" si="128">SUM(C113:C121)</f>
        <v>0</v>
      </c>
      <c r="D122" s="561">
        <f t="shared" si="128"/>
        <v>0</v>
      </c>
      <c r="E122" s="561">
        <f t="shared" si="128"/>
        <v>0</v>
      </c>
      <c r="F122" s="561">
        <f t="shared" si="128"/>
        <v>0</v>
      </c>
      <c r="G122" s="562">
        <f t="shared" si="128"/>
        <v>0</v>
      </c>
      <c r="H122" s="561">
        <f t="shared" si="128"/>
        <v>0</v>
      </c>
      <c r="I122" s="561">
        <f t="shared" si="128"/>
        <v>0</v>
      </c>
      <c r="J122" s="561">
        <f t="shared" si="128"/>
        <v>0</v>
      </c>
    </row>
    <row r="123" spans="1:12" ht="26.25" customHeight="1" x14ac:dyDescent="0.2">
      <c r="A123" s="1256"/>
      <c r="B123" s="374" t="s">
        <v>55</v>
      </c>
      <c r="C123" s="563" t="e">
        <f>C122/$I$122</f>
        <v>#DIV/0!</v>
      </c>
      <c r="D123" s="22" t="e">
        <f>D122/$J$122</f>
        <v>#DIV/0!</v>
      </c>
      <c r="E123" s="22" t="e">
        <f>E122/$I$122</f>
        <v>#DIV/0!</v>
      </c>
      <c r="F123" s="22" t="e">
        <f>F122/$J$122</f>
        <v>#DIV/0!</v>
      </c>
      <c r="G123" s="22" t="e">
        <f>G122/$I$122</f>
        <v>#DIV/0!</v>
      </c>
      <c r="H123" s="22" t="e">
        <f>H122/$J$122</f>
        <v>#DIV/0!</v>
      </c>
      <c r="I123" s="30" t="e">
        <f>SUM(C123,E123,G123)</f>
        <v>#DIV/0!</v>
      </c>
      <c r="J123" s="30" t="e">
        <f>SUM(D123,F123,H123)</f>
        <v>#DIV/0!</v>
      </c>
    </row>
    <row r="124" spans="1:12" x14ac:dyDescent="0.2">
      <c r="A124" s="1256"/>
      <c r="C124" s="19"/>
    </row>
    <row r="125" spans="1:12" x14ac:dyDescent="0.2">
      <c r="A125" s="1256"/>
      <c r="B125" s="5" t="s">
        <v>99</v>
      </c>
    </row>
    <row r="126" spans="1:12" x14ac:dyDescent="0.2">
      <c r="A126" s="1256"/>
      <c r="B126" s="5" t="s">
        <v>169</v>
      </c>
      <c r="H126" s="5" t="s">
        <v>83</v>
      </c>
    </row>
    <row r="127" spans="1:12" ht="25.5" x14ac:dyDescent="0.2">
      <c r="A127" s="1256"/>
      <c r="B127" s="244"/>
      <c r="C127" s="245" t="s">
        <v>27</v>
      </c>
      <c r="D127" s="246" t="s">
        <v>59</v>
      </c>
      <c r="E127" s="245" t="s">
        <v>171</v>
      </c>
      <c r="F127" s="245" t="s">
        <v>24</v>
      </c>
      <c r="H127" s="244"/>
      <c r="I127" s="245" t="s">
        <v>27</v>
      </c>
      <c r="J127" s="246" t="s">
        <v>59</v>
      </c>
      <c r="K127" s="245" t="s">
        <v>171</v>
      </c>
      <c r="L127" s="245" t="s">
        <v>24</v>
      </c>
    </row>
    <row r="128" spans="1:12" x14ac:dyDescent="0.2">
      <c r="A128" s="1256"/>
      <c r="B128" s="250" t="str">
        <f>$D$8</f>
        <v>Pills</v>
      </c>
      <c r="C128" s="219">
        <f>C41</f>
        <v>0</v>
      </c>
      <c r="D128" s="219">
        <f>D41</f>
        <v>0</v>
      </c>
      <c r="E128" s="219">
        <f>E41</f>
        <v>0</v>
      </c>
      <c r="F128" s="220">
        <f t="shared" ref="F128:F136" si="129">SUM(C128:E128)</f>
        <v>0</v>
      </c>
      <c r="H128" s="250" t="str">
        <f>$D$8</f>
        <v>Pills</v>
      </c>
      <c r="I128" s="233" t="e">
        <f>C128/$F$128</f>
        <v>#DIV/0!</v>
      </c>
      <c r="J128" s="233" t="e">
        <f>D128/$F$128</f>
        <v>#DIV/0!</v>
      </c>
      <c r="K128" s="233" t="e">
        <f>E128/$F$128</f>
        <v>#DIV/0!</v>
      </c>
      <c r="L128" s="234" t="e">
        <f t="shared" ref="L128:L136" si="130">SUM(I128:K128)</f>
        <v>#DIV/0!</v>
      </c>
    </row>
    <row r="129" spans="1:15" x14ac:dyDescent="0.2">
      <c r="A129" s="1256"/>
      <c r="B129" s="435" t="str">
        <f>$E$8</f>
        <v>Injectables</v>
      </c>
      <c r="C129" s="220">
        <f>G41</f>
        <v>0</v>
      </c>
      <c r="D129" s="220">
        <f>H41</f>
        <v>0</v>
      </c>
      <c r="E129" s="220">
        <f>I41</f>
        <v>0</v>
      </c>
      <c r="F129" s="220">
        <f t="shared" si="129"/>
        <v>0</v>
      </c>
      <c r="H129" s="435" t="str">
        <f>$E$8</f>
        <v>Injectables</v>
      </c>
      <c r="I129" s="233" t="e">
        <f>C129/$F$129</f>
        <v>#DIV/0!</v>
      </c>
      <c r="J129" s="233" t="e">
        <f>D129/$F$129</f>
        <v>#DIV/0!</v>
      </c>
      <c r="K129" s="233" t="e">
        <f>E129/$F$129</f>
        <v>#DIV/0!</v>
      </c>
      <c r="L129" s="234" t="e">
        <f t="shared" si="130"/>
        <v>#DIV/0!</v>
      </c>
      <c r="N129" s="48"/>
      <c r="O129" s="48"/>
    </row>
    <row r="130" spans="1:15" ht="25.5" x14ac:dyDescent="0.2">
      <c r="A130" s="1256"/>
      <c r="B130" s="250" t="str">
        <f>$F$8</f>
        <v>Condoms (male)</v>
      </c>
      <c r="C130" s="220">
        <f>K41</f>
        <v>0</v>
      </c>
      <c r="D130" s="220">
        <f>L41</f>
        <v>0</v>
      </c>
      <c r="E130" s="220">
        <f>M41</f>
        <v>0</v>
      </c>
      <c r="F130" s="220">
        <f t="shared" si="129"/>
        <v>0</v>
      </c>
      <c r="H130" s="250" t="str">
        <f>$F$8</f>
        <v>Condoms (male)</v>
      </c>
      <c r="I130" s="233" t="e">
        <f>C130/$F$130</f>
        <v>#DIV/0!</v>
      </c>
      <c r="J130" s="233" t="e">
        <f>D130/$F$130</f>
        <v>#DIV/0!</v>
      </c>
      <c r="K130" s="233" t="e">
        <f>E130/$F$130</f>
        <v>#DIV/0!</v>
      </c>
      <c r="L130" s="234" t="e">
        <f t="shared" si="130"/>
        <v>#DIV/0!</v>
      </c>
    </row>
    <row r="131" spans="1:15" ht="25.5" x14ac:dyDescent="0.2">
      <c r="A131" s="1256"/>
      <c r="B131" s="250" t="str">
        <f>$G$8</f>
        <v>Condoms (female)</v>
      </c>
      <c r="C131" s="220">
        <f>O41</f>
        <v>0</v>
      </c>
      <c r="D131" s="220">
        <f>P41</f>
        <v>0</v>
      </c>
      <c r="E131" s="220">
        <f>Q41</f>
        <v>0</v>
      </c>
      <c r="F131" s="220">
        <f t="shared" si="129"/>
        <v>0</v>
      </c>
      <c r="H131" s="250" t="str">
        <f>$G$8</f>
        <v>Condoms (female)</v>
      </c>
      <c r="I131" s="233" t="e">
        <f>C131/$F$131</f>
        <v>#DIV/0!</v>
      </c>
      <c r="J131" s="233" t="e">
        <f>D131/$F$131</f>
        <v>#DIV/0!</v>
      </c>
      <c r="K131" s="233" t="e">
        <f>E131/$F$131</f>
        <v>#DIV/0!</v>
      </c>
      <c r="L131" s="234" t="e">
        <f t="shared" si="130"/>
        <v>#DIV/0!</v>
      </c>
    </row>
    <row r="132" spans="1:15" x14ac:dyDescent="0.2">
      <c r="A132" s="1256"/>
      <c r="B132" s="321" t="str">
        <f>$H$8</f>
        <v>Implants</v>
      </c>
      <c r="C132" s="50">
        <f>S41</f>
        <v>0</v>
      </c>
      <c r="D132" s="50">
        <f>T41</f>
        <v>0</v>
      </c>
      <c r="E132" s="50">
        <f>U41</f>
        <v>0</v>
      </c>
      <c r="F132" s="219">
        <f t="shared" si="129"/>
        <v>0</v>
      </c>
      <c r="H132" s="321" t="str">
        <f>$H$8</f>
        <v>Implants</v>
      </c>
      <c r="I132" s="233" t="e">
        <f>C132/$F$132</f>
        <v>#DIV/0!</v>
      </c>
      <c r="J132" s="233" t="e">
        <f>D132/$F$132</f>
        <v>#DIV/0!</v>
      </c>
      <c r="K132" s="233" t="e">
        <f>E132/$F$132</f>
        <v>#DIV/0!</v>
      </c>
      <c r="L132" s="233" t="e">
        <f t="shared" si="130"/>
        <v>#DIV/0!</v>
      </c>
    </row>
    <row r="133" spans="1:15" x14ac:dyDescent="0.2">
      <c r="A133" s="1256"/>
      <c r="B133" s="321" t="str">
        <f>$I$8</f>
        <v>IUD</v>
      </c>
      <c r="C133" s="221">
        <f>W41</f>
        <v>0</v>
      </c>
      <c r="D133" s="221">
        <f>X41</f>
        <v>0</v>
      </c>
      <c r="E133" s="221">
        <f>Y41</f>
        <v>0</v>
      </c>
      <c r="F133" s="219">
        <f t="shared" si="129"/>
        <v>0</v>
      </c>
      <c r="H133" s="321" t="str">
        <f>$I$8</f>
        <v>IUD</v>
      </c>
      <c r="I133" s="233" t="e">
        <f>C133/$F$133</f>
        <v>#DIV/0!</v>
      </c>
      <c r="J133" s="233" t="e">
        <f>D133/$F$133</f>
        <v>#DIV/0!</v>
      </c>
      <c r="K133" s="233" t="e">
        <f>E133/$F$133</f>
        <v>#DIV/0!</v>
      </c>
      <c r="L133" s="233" t="e">
        <f t="shared" si="130"/>
        <v>#DIV/0!</v>
      </c>
    </row>
    <row r="134" spans="1:15" ht="38.25" hidden="1" x14ac:dyDescent="0.2">
      <c r="A134" s="1256"/>
      <c r="B134" s="321" t="str">
        <f>$J$8</f>
        <v>Emergency Contraceptives</v>
      </c>
      <c r="C134" s="221">
        <f>AA41</f>
        <v>0</v>
      </c>
      <c r="D134" s="221">
        <f>AB41</f>
        <v>0</v>
      </c>
      <c r="E134" s="221">
        <f>AC41</f>
        <v>0</v>
      </c>
      <c r="F134" s="219">
        <f t="shared" si="129"/>
        <v>0</v>
      </c>
      <c r="H134" s="321" t="str">
        <f>$J$8</f>
        <v>Emergency Contraceptives</v>
      </c>
      <c r="I134" s="412" t="e">
        <f t="shared" ref="I134:K135" si="131">C134/$F134</f>
        <v>#DIV/0!</v>
      </c>
      <c r="J134" s="412" t="e">
        <f t="shared" si="131"/>
        <v>#DIV/0!</v>
      </c>
      <c r="K134" s="412" t="e">
        <f t="shared" si="131"/>
        <v>#DIV/0!</v>
      </c>
      <c r="L134" s="233" t="e">
        <f t="shared" si="130"/>
        <v>#DIV/0!</v>
      </c>
    </row>
    <row r="135" spans="1:15" hidden="1" x14ac:dyDescent="0.2">
      <c r="A135" s="1256"/>
      <c r="B135" s="321">
        <f>$K$8</f>
        <v>0</v>
      </c>
      <c r="C135" s="221">
        <f>AE41</f>
        <v>0</v>
      </c>
      <c r="D135" s="221">
        <f>AF41</f>
        <v>0</v>
      </c>
      <c r="E135" s="221">
        <f>AG41</f>
        <v>0</v>
      </c>
      <c r="F135" s="219">
        <f t="shared" si="129"/>
        <v>0</v>
      </c>
      <c r="H135" s="321">
        <f>$K$8</f>
        <v>0</v>
      </c>
      <c r="I135" s="412" t="e">
        <f t="shared" si="131"/>
        <v>#DIV/0!</v>
      </c>
      <c r="J135" s="412" t="e">
        <f t="shared" si="131"/>
        <v>#DIV/0!</v>
      </c>
      <c r="K135" s="412" t="e">
        <f t="shared" si="131"/>
        <v>#DIV/0!</v>
      </c>
      <c r="L135" s="233" t="e">
        <f t="shared" si="130"/>
        <v>#DIV/0!</v>
      </c>
    </row>
    <row r="136" spans="1:15" hidden="1" x14ac:dyDescent="0.2">
      <c r="A136" s="1256"/>
      <c r="B136" s="436">
        <f>$L$8</f>
        <v>0</v>
      </c>
      <c r="C136" s="50">
        <f>AI41</f>
        <v>0</v>
      </c>
      <c r="D136" s="50">
        <f>AJ41</f>
        <v>0</v>
      </c>
      <c r="E136" s="50">
        <f>AK41</f>
        <v>0</v>
      </c>
      <c r="F136" s="50">
        <f t="shared" si="129"/>
        <v>0</v>
      </c>
      <c r="H136" s="436">
        <f>$L$8</f>
        <v>0</v>
      </c>
      <c r="I136" s="233" t="e">
        <f>C136/$F$136</f>
        <v>#DIV/0!</v>
      </c>
      <c r="J136" s="233" t="e">
        <f>D136/$F$136</f>
        <v>#DIV/0!</v>
      </c>
      <c r="K136" s="233" t="e">
        <f>E136/$F$136</f>
        <v>#DIV/0!</v>
      </c>
      <c r="L136" s="44" t="e">
        <f t="shared" si="130"/>
        <v>#DIV/0!</v>
      </c>
    </row>
    <row r="137" spans="1:15" x14ac:dyDescent="0.2">
      <c r="A137" s="1256"/>
      <c r="B137" s="250" t="s">
        <v>24</v>
      </c>
      <c r="C137" s="309">
        <f>SUM(C128:C136)</f>
        <v>0</v>
      </c>
      <c r="D137" s="309">
        <f>SUM(D128:D136)</f>
        <v>0</v>
      </c>
      <c r="E137" s="309">
        <f>SUM(E128:E136)</f>
        <v>0</v>
      </c>
      <c r="F137" s="309">
        <f>SUM(F128:F136)</f>
        <v>0</v>
      </c>
      <c r="H137" s="250"/>
      <c r="I137" s="309"/>
      <c r="J137" s="309"/>
      <c r="K137" s="309"/>
      <c r="L137" s="309"/>
    </row>
    <row r="138" spans="1:15" x14ac:dyDescent="0.2">
      <c r="A138" s="1256"/>
      <c r="C138" s="22" t="e">
        <f>C137/$F$137</f>
        <v>#DIV/0!</v>
      </c>
      <c r="D138" s="22" t="e">
        <f>D137/$F$137</f>
        <v>#DIV/0!</v>
      </c>
      <c r="E138" s="22" t="e">
        <f>E137/$F$137</f>
        <v>#DIV/0!</v>
      </c>
      <c r="F138" s="30" t="e">
        <f>SUM(C138:E138)</f>
        <v>#DIV/0!</v>
      </c>
    </row>
    <row r="139" spans="1:15" x14ac:dyDescent="0.2">
      <c r="A139" s="1256"/>
    </row>
    <row r="140" spans="1:15" x14ac:dyDescent="0.2">
      <c r="A140" s="1256"/>
      <c r="B140" s="5" t="s">
        <v>170</v>
      </c>
      <c r="H140" s="5" t="s">
        <v>84</v>
      </c>
    </row>
    <row r="141" spans="1:15" ht="25.5" x14ac:dyDescent="0.2">
      <c r="A141" s="1256"/>
      <c r="B141" s="247"/>
      <c r="C141" s="248" t="s">
        <v>27</v>
      </c>
      <c r="D141" s="249" t="s">
        <v>59</v>
      </c>
      <c r="E141" s="248" t="s">
        <v>171</v>
      </c>
      <c r="F141" s="248" t="s">
        <v>24</v>
      </c>
      <c r="H141" s="247"/>
      <c r="I141" s="248" t="s">
        <v>27</v>
      </c>
      <c r="J141" s="249" t="s">
        <v>59</v>
      </c>
      <c r="K141" s="248" t="s">
        <v>171</v>
      </c>
      <c r="L141" s="248" t="s">
        <v>24</v>
      </c>
    </row>
    <row r="142" spans="1:15" x14ac:dyDescent="0.2">
      <c r="A142" s="1256"/>
      <c r="B142" s="250" t="str">
        <f>$D$8</f>
        <v>Pills</v>
      </c>
      <c r="C142" s="219">
        <f>C74</f>
        <v>0</v>
      </c>
      <c r="D142" s="219">
        <f>D74</f>
        <v>0</v>
      </c>
      <c r="E142" s="219">
        <f>E74</f>
        <v>0</v>
      </c>
      <c r="F142" s="220">
        <f t="shared" ref="F142:F150" si="132">SUM(C142:E142)</f>
        <v>0</v>
      </c>
      <c r="H142" s="250" t="str">
        <f>$D$8</f>
        <v>Pills</v>
      </c>
      <c r="I142" s="233" t="e">
        <f>C142/$F$142</f>
        <v>#DIV/0!</v>
      </c>
      <c r="J142" s="233" t="e">
        <f>D142/$F$142</f>
        <v>#DIV/0!</v>
      </c>
      <c r="K142" s="233" t="e">
        <f>E142/$F$142</f>
        <v>#DIV/0!</v>
      </c>
      <c r="L142" s="234" t="e">
        <f t="shared" ref="L142:L150" si="133">SUM(I142:K142)</f>
        <v>#DIV/0!</v>
      </c>
    </row>
    <row r="143" spans="1:15" x14ac:dyDescent="0.2">
      <c r="A143" s="1256"/>
      <c r="B143" s="435" t="str">
        <f>$E$8</f>
        <v>Injectables</v>
      </c>
      <c r="C143" s="220">
        <f>G74</f>
        <v>0</v>
      </c>
      <c r="D143" s="220">
        <f>H74</f>
        <v>0</v>
      </c>
      <c r="E143" s="220">
        <f>I74</f>
        <v>0</v>
      </c>
      <c r="F143" s="220">
        <f t="shared" si="132"/>
        <v>0</v>
      </c>
      <c r="H143" s="435" t="str">
        <f>$E$8</f>
        <v>Injectables</v>
      </c>
      <c r="I143" s="233" t="e">
        <f>C143/$F$143</f>
        <v>#DIV/0!</v>
      </c>
      <c r="J143" s="233" t="e">
        <f>D143/$F$143</f>
        <v>#DIV/0!</v>
      </c>
      <c r="K143" s="233" t="e">
        <f>E143/$F$143</f>
        <v>#DIV/0!</v>
      </c>
      <c r="L143" s="234" t="e">
        <f t="shared" si="133"/>
        <v>#DIV/0!</v>
      </c>
    </row>
    <row r="144" spans="1:15" ht="25.5" x14ac:dyDescent="0.2">
      <c r="A144" s="1256"/>
      <c r="B144" s="250" t="str">
        <f>$F$8</f>
        <v>Condoms (male)</v>
      </c>
      <c r="C144" s="220">
        <f>K74</f>
        <v>0</v>
      </c>
      <c r="D144" s="220">
        <f>L74</f>
        <v>0</v>
      </c>
      <c r="E144" s="220">
        <f>M74</f>
        <v>0</v>
      </c>
      <c r="F144" s="220">
        <f t="shared" si="132"/>
        <v>0</v>
      </c>
      <c r="H144" s="250" t="str">
        <f>$F$8</f>
        <v>Condoms (male)</v>
      </c>
      <c r="I144" s="233" t="e">
        <f>C144/$F$144</f>
        <v>#DIV/0!</v>
      </c>
      <c r="J144" s="233" t="e">
        <f>D144/$F$144</f>
        <v>#DIV/0!</v>
      </c>
      <c r="K144" s="233" t="e">
        <f>E144/$F$144</f>
        <v>#DIV/0!</v>
      </c>
      <c r="L144" s="234" t="e">
        <f t="shared" si="133"/>
        <v>#DIV/0!</v>
      </c>
    </row>
    <row r="145" spans="1:31" ht="25.5" x14ac:dyDescent="0.2">
      <c r="A145" s="1256"/>
      <c r="B145" s="250" t="str">
        <f>$G$8</f>
        <v>Condoms (female)</v>
      </c>
      <c r="C145" s="220">
        <f>O74</f>
        <v>0</v>
      </c>
      <c r="D145" s="220">
        <f>P74</f>
        <v>0</v>
      </c>
      <c r="E145" s="220">
        <f>Q74</f>
        <v>0</v>
      </c>
      <c r="F145" s="220">
        <f t="shared" si="132"/>
        <v>0</v>
      </c>
      <c r="H145" s="250" t="str">
        <f>$G$8</f>
        <v>Condoms (female)</v>
      </c>
      <c r="I145" s="233" t="e">
        <f>C145/$F$145</f>
        <v>#DIV/0!</v>
      </c>
      <c r="J145" s="233" t="e">
        <f>D145/$F$145</f>
        <v>#DIV/0!</v>
      </c>
      <c r="K145" s="233" t="e">
        <f>E145/$F$145</f>
        <v>#DIV/0!</v>
      </c>
      <c r="L145" s="234" t="e">
        <f t="shared" si="133"/>
        <v>#DIV/0!</v>
      </c>
    </row>
    <row r="146" spans="1:31" x14ac:dyDescent="0.2">
      <c r="A146" s="1256"/>
      <c r="B146" s="321" t="str">
        <f>$H$8</f>
        <v>Implants</v>
      </c>
      <c r="C146" s="50">
        <f>S74</f>
        <v>0</v>
      </c>
      <c r="D146" s="50">
        <f>T74</f>
        <v>0</v>
      </c>
      <c r="E146" s="50">
        <f>U74</f>
        <v>0</v>
      </c>
      <c r="F146" s="219">
        <f t="shared" si="132"/>
        <v>0</v>
      </c>
      <c r="H146" s="321" t="str">
        <f>$H$8</f>
        <v>Implants</v>
      </c>
      <c r="I146" s="233" t="e">
        <f>C146/$F$146</f>
        <v>#DIV/0!</v>
      </c>
      <c r="J146" s="233" t="e">
        <f>D146/$F$146</f>
        <v>#DIV/0!</v>
      </c>
      <c r="K146" s="233" t="e">
        <f>E146/$F$146</f>
        <v>#DIV/0!</v>
      </c>
      <c r="L146" s="233" t="e">
        <f t="shared" si="133"/>
        <v>#DIV/0!</v>
      </c>
    </row>
    <row r="147" spans="1:31" x14ac:dyDescent="0.2">
      <c r="A147" s="1256"/>
      <c r="B147" s="321" t="str">
        <f>$I$8</f>
        <v>IUD</v>
      </c>
      <c r="C147" s="221">
        <f>W74</f>
        <v>0</v>
      </c>
      <c r="D147" s="221">
        <f>X74</f>
        <v>0</v>
      </c>
      <c r="E147" s="221">
        <f>Y74</f>
        <v>0</v>
      </c>
      <c r="F147" s="219">
        <f t="shared" si="132"/>
        <v>0</v>
      </c>
      <c r="H147" s="321" t="str">
        <f>$I$8</f>
        <v>IUD</v>
      </c>
      <c r="I147" s="233" t="e">
        <f t="shared" ref="I147:K149" si="134">C147/$F$147</f>
        <v>#DIV/0!</v>
      </c>
      <c r="J147" s="233" t="e">
        <f t="shared" si="134"/>
        <v>#DIV/0!</v>
      </c>
      <c r="K147" s="233" t="e">
        <f t="shared" si="134"/>
        <v>#DIV/0!</v>
      </c>
      <c r="L147" s="233" t="e">
        <f t="shared" si="133"/>
        <v>#DIV/0!</v>
      </c>
    </row>
    <row r="148" spans="1:31" ht="38.25" hidden="1" x14ac:dyDescent="0.2">
      <c r="A148" s="1256"/>
      <c r="B148" s="321" t="str">
        <f>$J$8</f>
        <v>Emergency Contraceptives</v>
      </c>
      <c r="C148" s="221">
        <f>AA74</f>
        <v>0</v>
      </c>
      <c r="D148" s="221">
        <f>AB74</f>
        <v>0</v>
      </c>
      <c r="E148" s="221">
        <f>AC74</f>
        <v>0</v>
      </c>
      <c r="F148" s="219">
        <f t="shared" si="132"/>
        <v>0</v>
      </c>
      <c r="H148" s="321" t="str">
        <f>$J$8</f>
        <v>Emergency Contraceptives</v>
      </c>
      <c r="I148" s="233" t="e">
        <f t="shared" si="134"/>
        <v>#DIV/0!</v>
      </c>
      <c r="J148" s="233" t="e">
        <f t="shared" si="134"/>
        <v>#DIV/0!</v>
      </c>
      <c r="K148" s="233" t="e">
        <f t="shared" si="134"/>
        <v>#DIV/0!</v>
      </c>
      <c r="L148" s="233" t="e">
        <f t="shared" si="133"/>
        <v>#DIV/0!</v>
      </c>
    </row>
    <row r="149" spans="1:31" hidden="1" x14ac:dyDescent="0.2">
      <c r="A149" s="1256"/>
      <c r="B149" s="321">
        <f>$K$8</f>
        <v>0</v>
      </c>
      <c r="C149" s="221">
        <f>AE74</f>
        <v>0</v>
      </c>
      <c r="D149" s="221">
        <f>AF74</f>
        <v>0</v>
      </c>
      <c r="E149" s="221">
        <f>AG74</f>
        <v>0</v>
      </c>
      <c r="F149" s="219">
        <f t="shared" si="132"/>
        <v>0</v>
      </c>
      <c r="H149" s="321">
        <f>$K$8</f>
        <v>0</v>
      </c>
      <c r="I149" s="233" t="e">
        <f t="shared" si="134"/>
        <v>#DIV/0!</v>
      </c>
      <c r="J149" s="233" t="e">
        <f t="shared" si="134"/>
        <v>#DIV/0!</v>
      </c>
      <c r="K149" s="233" t="e">
        <f t="shared" si="134"/>
        <v>#DIV/0!</v>
      </c>
      <c r="L149" s="233" t="e">
        <f t="shared" si="133"/>
        <v>#DIV/0!</v>
      </c>
    </row>
    <row r="150" spans="1:31" hidden="1" x14ac:dyDescent="0.2">
      <c r="A150" s="1256"/>
      <c r="B150" s="436">
        <f>$L$8</f>
        <v>0</v>
      </c>
      <c r="C150" s="50">
        <f>AI74</f>
        <v>0</v>
      </c>
      <c r="D150" s="50">
        <f>AJ74</f>
        <v>0</v>
      </c>
      <c r="E150" s="50">
        <f>AK74</f>
        <v>0</v>
      </c>
      <c r="F150" s="50">
        <f t="shared" si="132"/>
        <v>0</v>
      </c>
      <c r="H150" s="436">
        <f>$L$8</f>
        <v>0</v>
      </c>
      <c r="I150" s="233" t="e">
        <f>C150/$F$150</f>
        <v>#DIV/0!</v>
      </c>
      <c r="J150" s="233" t="e">
        <f>D150/$F$150</f>
        <v>#DIV/0!</v>
      </c>
      <c r="K150" s="233" t="e">
        <f>E150/$F$150</f>
        <v>#DIV/0!</v>
      </c>
      <c r="L150" s="44" t="e">
        <f t="shared" si="133"/>
        <v>#DIV/0!</v>
      </c>
    </row>
    <row r="151" spans="1:31" x14ac:dyDescent="0.2">
      <c r="A151" s="1256"/>
      <c r="B151" s="250" t="s">
        <v>24</v>
      </c>
      <c r="C151" s="309">
        <f>SUM(C142:C150)</f>
        <v>0</v>
      </c>
      <c r="D151" s="309">
        <f>SUM(D142:D150)</f>
        <v>0</v>
      </c>
      <c r="E151" s="309">
        <f>SUM(E142:E150)</f>
        <v>0</v>
      </c>
      <c r="F151" s="309">
        <f>SUM(F142:F150)</f>
        <v>0</v>
      </c>
      <c r="G151" s="45"/>
      <c r="H151" s="250"/>
      <c r="I151" s="309"/>
      <c r="J151" s="309"/>
      <c r="K151" s="309"/>
      <c r="L151" s="309"/>
    </row>
    <row r="152" spans="1:31" x14ac:dyDescent="0.2">
      <c r="A152" s="1256"/>
      <c r="C152" s="22" t="e">
        <f>C151/$F$151</f>
        <v>#DIV/0!</v>
      </c>
      <c r="D152" s="22" t="e">
        <f>D151/$F$151</f>
        <v>#DIV/0!</v>
      </c>
      <c r="E152" s="22" t="e">
        <f>E151/$F$151</f>
        <v>#DIV/0!</v>
      </c>
      <c r="F152" s="22" t="e">
        <f>SUM(C152:E152)</f>
        <v>#DIV/0!</v>
      </c>
      <c r="G152" s="30"/>
      <c r="I152" s="22"/>
      <c r="J152" s="22"/>
      <c r="K152" s="22"/>
      <c r="L152" s="22"/>
    </row>
    <row r="153" spans="1:31" ht="13.5" thickBot="1" x14ac:dyDescent="0.25">
      <c r="A153" s="1256"/>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19"/>
      <c r="AC153" s="19"/>
      <c r="AD153" s="19"/>
      <c r="AE153" s="19"/>
    </row>
    <row r="154" spans="1:31" ht="13.5" hidden="1" thickTop="1" x14ac:dyDescent="0.2">
      <c r="A154" s="1256"/>
      <c r="B154" s="5" t="s">
        <v>69</v>
      </c>
      <c r="H154" s="329" t="s">
        <v>71</v>
      </c>
      <c r="I154" s="330"/>
      <c r="J154" s="330"/>
      <c r="K154" s="330"/>
      <c r="L154" s="330"/>
    </row>
    <row r="155" spans="1:31" ht="25.5" hidden="1" x14ac:dyDescent="0.2">
      <c r="A155" s="1256"/>
      <c r="B155" s="316"/>
      <c r="C155" s="317" t="s">
        <v>27</v>
      </c>
      <c r="D155" s="318" t="s">
        <v>59</v>
      </c>
      <c r="E155" s="317" t="s">
        <v>89</v>
      </c>
      <c r="F155" s="317" t="s">
        <v>24</v>
      </c>
      <c r="H155" s="315"/>
      <c r="I155" s="317" t="s">
        <v>27</v>
      </c>
      <c r="J155" s="318" t="s">
        <v>59</v>
      </c>
      <c r="K155" s="317" t="s">
        <v>89</v>
      </c>
      <c r="L155" s="317" t="s">
        <v>24</v>
      </c>
      <c r="N155" s="5" t="str">
        <f>H154</f>
        <v>2008 Current Market Share by Sector and Method</v>
      </c>
      <c r="T155" s="5" t="str">
        <f>H182</f>
        <v>2013 Adjusted Market Share by Sector and Method</v>
      </c>
    </row>
    <row r="156" spans="1:31" hidden="1" x14ac:dyDescent="0.2">
      <c r="A156" s="1256"/>
      <c r="B156" s="250" t="str">
        <f>$D$8</f>
        <v>Pills</v>
      </c>
      <c r="C156" s="219">
        <f>C34/15</f>
        <v>0</v>
      </c>
      <c r="D156" s="219">
        <f>D34/15</f>
        <v>0</v>
      </c>
      <c r="E156" s="219">
        <f>E34/15</f>
        <v>0</v>
      </c>
      <c r="F156" s="220">
        <f t="shared" ref="F156:F164" si="135">SUM(C156:E156)</f>
        <v>0</v>
      </c>
      <c r="H156" s="250" t="str">
        <f>$D$8</f>
        <v>Pills</v>
      </c>
      <c r="I156" s="233" t="e">
        <f t="shared" ref="I156:I164" si="136">C156/F156</f>
        <v>#DIV/0!</v>
      </c>
      <c r="J156" s="233" t="e">
        <f t="shared" ref="J156:J164" si="137">D156/F156</f>
        <v>#DIV/0!</v>
      </c>
      <c r="K156" s="233" t="e">
        <f t="shared" ref="K156:K164" si="138">E156/F156</f>
        <v>#DIV/0!</v>
      </c>
      <c r="L156" s="234" t="e">
        <f t="shared" ref="L156:L164" si="139">SUM(I156:K156)</f>
        <v>#DIV/0!</v>
      </c>
      <c r="M156" s="48"/>
    </row>
    <row r="157" spans="1:31" hidden="1" x14ac:dyDescent="0.2">
      <c r="A157" s="1256"/>
      <c r="B157" s="435" t="str">
        <f>$E$8</f>
        <v>Injectables</v>
      </c>
      <c r="C157" s="220">
        <f>G34/4</f>
        <v>0</v>
      </c>
      <c r="D157" s="220">
        <f>H34/4</f>
        <v>0</v>
      </c>
      <c r="E157" s="220">
        <f>I34/4</f>
        <v>0</v>
      </c>
      <c r="F157" s="220">
        <f t="shared" si="135"/>
        <v>0</v>
      </c>
      <c r="H157" s="435" t="str">
        <f>$E$8</f>
        <v>Injectables</v>
      </c>
      <c r="I157" s="233" t="e">
        <f t="shared" si="136"/>
        <v>#DIV/0!</v>
      </c>
      <c r="J157" s="233" t="e">
        <f t="shared" si="137"/>
        <v>#DIV/0!</v>
      </c>
      <c r="K157" s="233" t="e">
        <f t="shared" si="138"/>
        <v>#DIV/0!</v>
      </c>
      <c r="L157" s="234" t="e">
        <f t="shared" si="139"/>
        <v>#DIV/0!</v>
      </c>
    </row>
    <row r="158" spans="1:31" ht="25.5" hidden="1" x14ac:dyDescent="0.2">
      <c r="A158" s="1256"/>
      <c r="B158" s="250" t="str">
        <f>$F$8</f>
        <v>Condoms (male)</v>
      </c>
      <c r="C158" s="220">
        <f>K34/120</f>
        <v>0</v>
      </c>
      <c r="D158" s="220">
        <f>L34/120</f>
        <v>0</v>
      </c>
      <c r="E158" s="220">
        <f>M34/120</f>
        <v>0</v>
      </c>
      <c r="F158" s="220">
        <f t="shared" si="135"/>
        <v>0</v>
      </c>
      <c r="H158" s="250" t="str">
        <f>$F$8</f>
        <v>Condoms (male)</v>
      </c>
      <c r="I158" s="233" t="e">
        <f t="shared" si="136"/>
        <v>#DIV/0!</v>
      </c>
      <c r="J158" s="233" t="e">
        <f t="shared" si="137"/>
        <v>#DIV/0!</v>
      </c>
      <c r="K158" s="233" t="e">
        <f t="shared" si="138"/>
        <v>#DIV/0!</v>
      </c>
      <c r="L158" s="234" t="e">
        <f t="shared" si="139"/>
        <v>#DIV/0!</v>
      </c>
    </row>
    <row r="159" spans="1:31" ht="25.5" hidden="1" x14ac:dyDescent="0.2">
      <c r="A159" s="1256"/>
      <c r="B159" s="250" t="str">
        <f>$G$8</f>
        <v>Condoms (female)</v>
      </c>
      <c r="C159" s="220">
        <f>O34/120</f>
        <v>0</v>
      </c>
      <c r="D159" s="220">
        <f>P34/120</f>
        <v>0</v>
      </c>
      <c r="E159" s="220">
        <f>Q34/120</f>
        <v>0</v>
      </c>
      <c r="F159" s="220">
        <f t="shared" si="135"/>
        <v>0</v>
      </c>
      <c r="H159" s="250" t="str">
        <f>$G$8</f>
        <v>Condoms (female)</v>
      </c>
      <c r="I159" s="233" t="e">
        <f t="shared" si="136"/>
        <v>#DIV/0!</v>
      </c>
      <c r="J159" s="233" t="e">
        <f t="shared" si="137"/>
        <v>#DIV/0!</v>
      </c>
      <c r="K159" s="233" t="e">
        <f t="shared" si="138"/>
        <v>#DIV/0!</v>
      </c>
      <c r="L159" s="234" t="e">
        <f t="shared" si="139"/>
        <v>#DIV/0!</v>
      </c>
    </row>
    <row r="160" spans="1:31" hidden="1" x14ac:dyDescent="0.2">
      <c r="A160" s="1256"/>
      <c r="B160" s="321" t="str">
        <f>$H$8</f>
        <v>Implants</v>
      </c>
      <c r="C160" s="50">
        <f>S34*3.5</f>
        <v>0</v>
      </c>
      <c r="D160" s="50">
        <f>T34*3.5</f>
        <v>0</v>
      </c>
      <c r="E160" s="50">
        <f>U34*3.5</f>
        <v>0</v>
      </c>
      <c r="F160" s="219">
        <f t="shared" si="135"/>
        <v>0</v>
      </c>
      <c r="H160" s="321" t="str">
        <f>$H$8</f>
        <v>Implants</v>
      </c>
      <c r="I160" s="233" t="e">
        <f t="shared" si="136"/>
        <v>#DIV/0!</v>
      </c>
      <c r="J160" s="233" t="e">
        <f t="shared" si="137"/>
        <v>#DIV/0!</v>
      </c>
      <c r="K160" s="233" t="e">
        <f t="shared" si="138"/>
        <v>#DIV/0!</v>
      </c>
      <c r="L160" s="233" t="e">
        <f t="shared" si="139"/>
        <v>#DIV/0!</v>
      </c>
    </row>
    <row r="161" spans="1:12" hidden="1" x14ac:dyDescent="0.2">
      <c r="A161" s="1256"/>
      <c r="B161" s="321" t="str">
        <f>$I$8</f>
        <v>IUD</v>
      </c>
      <c r="C161" s="221">
        <f>W34*3.5</f>
        <v>0</v>
      </c>
      <c r="D161" s="221">
        <f>X34*3.5</f>
        <v>0</v>
      </c>
      <c r="E161" s="221">
        <f>Y34*3.5</f>
        <v>0</v>
      </c>
      <c r="F161" s="219">
        <f t="shared" si="135"/>
        <v>0</v>
      </c>
      <c r="H161" s="321" t="str">
        <f>$I$8</f>
        <v>IUD</v>
      </c>
      <c r="I161" s="233" t="e">
        <f t="shared" si="136"/>
        <v>#DIV/0!</v>
      </c>
      <c r="J161" s="233" t="e">
        <f t="shared" si="137"/>
        <v>#DIV/0!</v>
      </c>
      <c r="K161" s="233" t="e">
        <f t="shared" si="138"/>
        <v>#DIV/0!</v>
      </c>
      <c r="L161" s="233" t="e">
        <f t="shared" si="139"/>
        <v>#DIV/0!</v>
      </c>
    </row>
    <row r="162" spans="1:12" ht="38.25" hidden="1" x14ac:dyDescent="0.2">
      <c r="A162" s="1256"/>
      <c r="B162" s="321" t="str">
        <f>$J$8</f>
        <v>Emergency Contraceptives</v>
      </c>
      <c r="C162" s="221">
        <f>W34/20</f>
        <v>0</v>
      </c>
      <c r="D162" s="221">
        <f>X34/20</f>
        <v>0</v>
      </c>
      <c r="E162" s="221">
        <f>Y34/20</f>
        <v>0</v>
      </c>
      <c r="F162" s="219">
        <f t="shared" si="135"/>
        <v>0</v>
      </c>
      <c r="H162" s="321" t="str">
        <f>$J$8</f>
        <v>Emergency Contraceptives</v>
      </c>
      <c r="I162" s="233" t="e">
        <f t="shared" si="136"/>
        <v>#DIV/0!</v>
      </c>
      <c r="J162" s="233" t="e">
        <f t="shared" si="137"/>
        <v>#DIV/0!</v>
      </c>
      <c r="K162" s="233" t="e">
        <f t="shared" si="138"/>
        <v>#DIV/0!</v>
      </c>
      <c r="L162" s="233" t="e">
        <f t="shared" si="139"/>
        <v>#DIV/0!</v>
      </c>
    </row>
    <row r="163" spans="1:12" hidden="1" x14ac:dyDescent="0.2">
      <c r="A163" s="1256"/>
      <c r="B163" s="321">
        <f>$K$8</f>
        <v>0</v>
      </c>
      <c r="C163" s="221">
        <f>AE34</f>
        <v>0</v>
      </c>
      <c r="D163" s="221">
        <f>AF34</f>
        <v>0</v>
      </c>
      <c r="E163" s="221">
        <f>AG34</f>
        <v>0</v>
      </c>
      <c r="F163" s="219">
        <f t="shared" si="135"/>
        <v>0</v>
      </c>
      <c r="H163" s="321">
        <f>$K$8</f>
        <v>0</v>
      </c>
      <c r="I163" s="233" t="e">
        <f t="shared" si="136"/>
        <v>#DIV/0!</v>
      </c>
      <c r="J163" s="233" t="e">
        <f t="shared" si="137"/>
        <v>#DIV/0!</v>
      </c>
      <c r="K163" s="233" t="e">
        <f t="shared" si="138"/>
        <v>#DIV/0!</v>
      </c>
      <c r="L163" s="233" t="e">
        <f t="shared" si="139"/>
        <v>#DIV/0!</v>
      </c>
    </row>
    <row r="164" spans="1:12" hidden="1" x14ac:dyDescent="0.2">
      <c r="A164" s="1256"/>
      <c r="B164" s="436">
        <f>$L$8</f>
        <v>0</v>
      </c>
      <c r="C164" s="50">
        <f>AI34</f>
        <v>0</v>
      </c>
      <c r="D164" s="50">
        <f>AJ34</f>
        <v>0</v>
      </c>
      <c r="E164" s="50">
        <f>AK34</f>
        <v>0</v>
      </c>
      <c r="F164" s="50">
        <f t="shared" si="135"/>
        <v>0</v>
      </c>
      <c r="H164" s="436">
        <f>$L$8</f>
        <v>0</v>
      </c>
      <c r="I164" s="233" t="e">
        <f t="shared" si="136"/>
        <v>#DIV/0!</v>
      </c>
      <c r="J164" s="233" t="e">
        <f t="shared" si="137"/>
        <v>#DIV/0!</v>
      </c>
      <c r="K164" s="233" t="e">
        <f t="shared" si="138"/>
        <v>#DIV/0!</v>
      </c>
      <c r="L164" s="44" t="e">
        <f t="shared" si="139"/>
        <v>#DIV/0!</v>
      </c>
    </row>
    <row r="165" spans="1:12" hidden="1" x14ac:dyDescent="0.2">
      <c r="A165" s="1256"/>
      <c r="B165" s="250" t="s">
        <v>24</v>
      </c>
      <c r="C165" s="309">
        <f>SUM(C156:C164)</f>
        <v>0</v>
      </c>
      <c r="D165" s="309">
        <f>SUM(D156:D164)</f>
        <v>0</v>
      </c>
      <c r="E165" s="309">
        <f>SUM(E156:E164)</f>
        <v>0</v>
      </c>
      <c r="F165" s="309">
        <f>SUM(F156:F164)</f>
        <v>0</v>
      </c>
      <c r="H165" s="250" t="s">
        <v>24</v>
      </c>
      <c r="I165" s="309" t="e">
        <f>SUM(I156:I164)</f>
        <v>#DIV/0!</v>
      </c>
      <c r="J165" s="309" t="e">
        <f>SUM(J156:J164)</f>
        <v>#DIV/0!</v>
      </c>
      <c r="K165" s="309" t="e">
        <f>SUM(K156:K164)</f>
        <v>#DIV/0!</v>
      </c>
      <c r="L165" s="309" t="e">
        <f>SUM(L156:L164)</f>
        <v>#DIV/0!</v>
      </c>
    </row>
    <row r="166" spans="1:12" hidden="1" x14ac:dyDescent="0.2">
      <c r="A166" s="1256"/>
      <c r="C166" s="22" t="e">
        <f>C165/$F$165</f>
        <v>#DIV/0!</v>
      </c>
      <c r="D166" s="22" t="e">
        <f>D165/$F$165</f>
        <v>#DIV/0!</v>
      </c>
      <c r="E166" s="22" t="e">
        <f>E165/$F$165</f>
        <v>#DIV/0!</v>
      </c>
      <c r="F166" s="30" t="e">
        <f>SUM(C166:E166)</f>
        <v>#DIV/0!</v>
      </c>
      <c r="I166" s="322" t="e">
        <f>I165/$L$165</f>
        <v>#DIV/0!</v>
      </c>
      <c r="J166" s="322" t="e">
        <f>J165/$L$165</f>
        <v>#DIV/0!</v>
      </c>
      <c r="K166" s="322" t="e">
        <f>K165/$L$165</f>
        <v>#DIV/0!</v>
      </c>
      <c r="L166" s="30" t="e">
        <f>SUM(I166:K166)</f>
        <v>#DIV/0!</v>
      </c>
    </row>
    <row r="167" spans="1:12" hidden="1" x14ac:dyDescent="0.2">
      <c r="A167" s="1256"/>
      <c r="B167" s="19"/>
      <c r="C167" s="23"/>
      <c r="D167" s="23"/>
      <c r="E167" s="23"/>
      <c r="F167" s="313"/>
      <c r="G167" s="19"/>
      <c r="H167" s="19"/>
      <c r="I167" s="19"/>
      <c r="J167" s="19"/>
      <c r="K167" s="19"/>
      <c r="L167" s="19"/>
    </row>
    <row r="168" spans="1:12" ht="12.75" hidden="1" customHeight="1" x14ac:dyDescent="0.2">
      <c r="A168" s="1256"/>
      <c r="B168" s="5" t="s">
        <v>73</v>
      </c>
      <c r="H168" s="5" t="s">
        <v>72</v>
      </c>
    </row>
    <row r="169" spans="1:12" ht="25.5" hidden="1" customHeight="1" x14ac:dyDescent="0.2">
      <c r="A169" s="1256"/>
      <c r="B169" s="244"/>
      <c r="C169" s="245" t="s">
        <v>27</v>
      </c>
      <c r="D169" s="246" t="s">
        <v>59</v>
      </c>
      <c r="E169" s="245" t="s">
        <v>89</v>
      </c>
      <c r="F169" s="245" t="s">
        <v>24</v>
      </c>
      <c r="H169" s="244"/>
      <c r="I169" s="245" t="s">
        <v>27</v>
      </c>
      <c r="J169" s="246" t="s">
        <v>59</v>
      </c>
      <c r="K169" s="245" t="s">
        <v>89</v>
      </c>
      <c r="L169" s="245" t="s">
        <v>24</v>
      </c>
    </row>
    <row r="170" spans="1:12" ht="12.75" hidden="1" customHeight="1" x14ac:dyDescent="0.2">
      <c r="A170" s="1256"/>
      <c r="B170" s="250" t="str">
        <f>$D$8</f>
        <v>Pills</v>
      </c>
      <c r="C170" s="219">
        <f>C39/15</f>
        <v>0</v>
      </c>
      <c r="D170" s="219">
        <f>D39/15</f>
        <v>0</v>
      </c>
      <c r="E170" s="219">
        <f>E39/15</f>
        <v>0</v>
      </c>
      <c r="F170" s="220">
        <f t="shared" ref="F170:F178" si="140">SUM(C170:E170)</f>
        <v>0</v>
      </c>
      <c r="H170" s="250" t="str">
        <f>$D$8</f>
        <v>Pills</v>
      </c>
      <c r="I170" s="233" t="e">
        <f t="shared" ref="I170:I178" si="141">C170/F170</f>
        <v>#DIV/0!</v>
      </c>
      <c r="J170" s="233" t="e">
        <f t="shared" ref="J170:J178" si="142">D170/F170</f>
        <v>#DIV/0!</v>
      </c>
      <c r="K170" s="233" t="e">
        <f t="shared" ref="K170:K178" si="143">E170/F170</f>
        <v>#DIV/0!</v>
      </c>
      <c r="L170" s="234" t="e">
        <f t="shared" ref="L170:L178" si="144">SUM(I170:K170)</f>
        <v>#DIV/0!</v>
      </c>
    </row>
    <row r="171" spans="1:12" ht="12.75" hidden="1" customHeight="1" x14ac:dyDescent="0.2">
      <c r="A171" s="1256"/>
      <c r="B171" s="435" t="str">
        <f>$E$8</f>
        <v>Injectables</v>
      </c>
      <c r="C171" s="220">
        <f>G39/4</f>
        <v>0</v>
      </c>
      <c r="D171" s="220">
        <f>H39/4</f>
        <v>0</v>
      </c>
      <c r="E171" s="220">
        <f>I39/4</f>
        <v>0</v>
      </c>
      <c r="F171" s="220">
        <f t="shared" si="140"/>
        <v>0</v>
      </c>
      <c r="H171" s="435" t="str">
        <f>$E$8</f>
        <v>Injectables</v>
      </c>
      <c r="I171" s="233" t="e">
        <f t="shared" si="141"/>
        <v>#DIV/0!</v>
      </c>
      <c r="J171" s="233" t="e">
        <f t="shared" si="142"/>
        <v>#DIV/0!</v>
      </c>
      <c r="K171" s="233" t="e">
        <f t="shared" si="143"/>
        <v>#DIV/0!</v>
      </c>
      <c r="L171" s="234" t="e">
        <f t="shared" si="144"/>
        <v>#DIV/0!</v>
      </c>
    </row>
    <row r="172" spans="1:12" ht="12.75" hidden="1" customHeight="1" x14ac:dyDescent="0.2">
      <c r="A172" s="1256"/>
      <c r="B172" s="250" t="str">
        <f>$F$8</f>
        <v>Condoms (male)</v>
      </c>
      <c r="C172" s="220">
        <f>K39/120</f>
        <v>0</v>
      </c>
      <c r="D172" s="220">
        <f>L39/120</f>
        <v>0</v>
      </c>
      <c r="E172" s="220">
        <f>M39/120</f>
        <v>0</v>
      </c>
      <c r="F172" s="220">
        <f t="shared" si="140"/>
        <v>0</v>
      </c>
      <c r="H172" s="250" t="str">
        <f>$F$8</f>
        <v>Condoms (male)</v>
      </c>
      <c r="I172" s="233" t="e">
        <f t="shared" si="141"/>
        <v>#DIV/0!</v>
      </c>
      <c r="J172" s="233" t="e">
        <f t="shared" si="142"/>
        <v>#DIV/0!</v>
      </c>
      <c r="K172" s="233" t="e">
        <f t="shared" si="143"/>
        <v>#DIV/0!</v>
      </c>
      <c r="L172" s="234" t="e">
        <f t="shared" si="144"/>
        <v>#DIV/0!</v>
      </c>
    </row>
    <row r="173" spans="1:12" ht="12.75" hidden="1" customHeight="1" x14ac:dyDescent="0.2">
      <c r="A173" s="1256"/>
      <c r="B173" s="250" t="str">
        <f>$G$8</f>
        <v>Condoms (female)</v>
      </c>
      <c r="C173" s="220">
        <f>O39/120</f>
        <v>0</v>
      </c>
      <c r="D173" s="220">
        <f>P39/120</f>
        <v>0</v>
      </c>
      <c r="E173" s="220">
        <f>Q39/120</f>
        <v>0</v>
      </c>
      <c r="F173" s="220">
        <f t="shared" si="140"/>
        <v>0</v>
      </c>
      <c r="H173" s="250" t="str">
        <f>$G$8</f>
        <v>Condoms (female)</v>
      </c>
      <c r="I173" s="233" t="e">
        <f t="shared" si="141"/>
        <v>#DIV/0!</v>
      </c>
      <c r="J173" s="233" t="e">
        <f t="shared" si="142"/>
        <v>#DIV/0!</v>
      </c>
      <c r="K173" s="233" t="e">
        <f t="shared" si="143"/>
        <v>#DIV/0!</v>
      </c>
      <c r="L173" s="234" t="e">
        <f t="shared" si="144"/>
        <v>#DIV/0!</v>
      </c>
    </row>
    <row r="174" spans="1:12" ht="12.75" hidden="1" customHeight="1" x14ac:dyDescent="0.2">
      <c r="A174" s="1256"/>
      <c r="B174" s="321" t="str">
        <f>$H$8</f>
        <v>Implants</v>
      </c>
      <c r="C174" s="50">
        <f>S39*3.5</f>
        <v>0</v>
      </c>
      <c r="D174" s="50">
        <f>T39*3.5</f>
        <v>0</v>
      </c>
      <c r="E174" s="50">
        <f>U39*3.5</f>
        <v>0</v>
      </c>
      <c r="F174" s="219">
        <f t="shared" si="140"/>
        <v>0</v>
      </c>
      <c r="H174" s="321" t="str">
        <f>$H$8</f>
        <v>Implants</v>
      </c>
      <c r="I174" s="233" t="e">
        <f t="shared" si="141"/>
        <v>#DIV/0!</v>
      </c>
      <c r="J174" s="233" t="e">
        <f t="shared" si="142"/>
        <v>#DIV/0!</v>
      </c>
      <c r="K174" s="233" t="e">
        <f t="shared" si="143"/>
        <v>#DIV/0!</v>
      </c>
      <c r="L174" s="233" t="e">
        <f t="shared" si="144"/>
        <v>#DIV/0!</v>
      </c>
    </row>
    <row r="175" spans="1:12" ht="12.75" hidden="1" customHeight="1" x14ac:dyDescent="0.2">
      <c r="A175" s="1256"/>
      <c r="B175" s="321" t="str">
        <f>$I$8</f>
        <v>IUD</v>
      </c>
      <c r="C175" s="221">
        <f>W39*3.5</f>
        <v>0</v>
      </c>
      <c r="D175" s="221">
        <f>X39*3.5</f>
        <v>0</v>
      </c>
      <c r="E175" s="221">
        <f>Y39*3.5</f>
        <v>0</v>
      </c>
      <c r="F175" s="219">
        <f t="shared" si="140"/>
        <v>0</v>
      </c>
      <c r="H175" s="321" t="str">
        <f>$I$8</f>
        <v>IUD</v>
      </c>
      <c r="I175" s="233" t="e">
        <f t="shared" si="141"/>
        <v>#DIV/0!</v>
      </c>
      <c r="J175" s="233" t="e">
        <f t="shared" si="142"/>
        <v>#DIV/0!</v>
      </c>
      <c r="K175" s="233" t="e">
        <f t="shared" si="143"/>
        <v>#DIV/0!</v>
      </c>
      <c r="L175" s="233" t="e">
        <f t="shared" si="144"/>
        <v>#DIV/0!</v>
      </c>
    </row>
    <row r="176" spans="1:12" ht="27" hidden="1" customHeight="1" x14ac:dyDescent="0.2">
      <c r="A176" s="1256"/>
      <c r="B176" s="321" t="str">
        <f>$J$8</f>
        <v>Emergency Contraceptives</v>
      </c>
      <c r="C176" s="438">
        <f>AA39/20</f>
        <v>0</v>
      </c>
      <c r="D176" s="438">
        <f>AB39/20</f>
        <v>0</v>
      </c>
      <c r="E176" s="438">
        <f>AC39/20</f>
        <v>0</v>
      </c>
      <c r="F176" s="219">
        <f t="shared" si="140"/>
        <v>0</v>
      </c>
      <c r="H176" s="321" t="str">
        <f>$J$8</f>
        <v>Emergency Contraceptives</v>
      </c>
      <c r="I176" s="233" t="e">
        <f t="shared" si="141"/>
        <v>#DIV/0!</v>
      </c>
      <c r="J176" s="233" t="e">
        <f t="shared" si="142"/>
        <v>#DIV/0!</v>
      </c>
      <c r="K176" s="233" t="e">
        <f t="shared" si="143"/>
        <v>#DIV/0!</v>
      </c>
      <c r="L176" s="233" t="e">
        <f t="shared" si="144"/>
        <v>#DIV/0!</v>
      </c>
    </row>
    <row r="177" spans="1:12" ht="12.75" hidden="1" customHeight="1" x14ac:dyDescent="0.2">
      <c r="A177" s="1256"/>
      <c r="B177" s="321">
        <f>$K$8</f>
        <v>0</v>
      </c>
      <c r="C177" s="438">
        <f>AE39</f>
        <v>0</v>
      </c>
      <c r="D177" s="438">
        <f>AF39</f>
        <v>0</v>
      </c>
      <c r="E177" s="438">
        <f>AG39</f>
        <v>0</v>
      </c>
      <c r="F177" s="219">
        <f t="shared" si="140"/>
        <v>0</v>
      </c>
      <c r="H177" s="321">
        <f>$K$8</f>
        <v>0</v>
      </c>
      <c r="I177" s="233" t="e">
        <f t="shared" si="141"/>
        <v>#DIV/0!</v>
      </c>
      <c r="J177" s="233" t="e">
        <f t="shared" si="142"/>
        <v>#DIV/0!</v>
      </c>
      <c r="K177" s="233" t="e">
        <f t="shared" si="143"/>
        <v>#DIV/0!</v>
      </c>
      <c r="L177" s="233" t="e">
        <f t="shared" si="144"/>
        <v>#DIV/0!</v>
      </c>
    </row>
    <row r="178" spans="1:12" ht="12.75" hidden="1" customHeight="1" x14ac:dyDescent="0.2">
      <c r="A178" s="1256"/>
      <c r="B178" s="437" t="s">
        <v>31</v>
      </c>
      <c r="C178" s="220">
        <f>AI39</f>
        <v>0</v>
      </c>
      <c r="D178" s="220">
        <f>AJ39</f>
        <v>0</v>
      </c>
      <c r="E178" s="220">
        <f>AK39</f>
        <v>0</v>
      </c>
      <c r="F178" s="50">
        <f t="shared" si="140"/>
        <v>0</v>
      </c>
      <c r="H178" s="42" t="s">
        <v>31</v>
      </c>
      <c r="I178" s="233" t="e">
        <f t="shared" si="141"/>
        <v>#DIV/0!</v>
      </c>
      <c r="J178" s="233" t="e">
        <f t="shared" si="142"/>
        <v>#DIV/0!</v>
      </c>
      <c r="K178" s="233" t="e">
        <f t="shared" si="143"/>
        <v>#DIV/0!</v>
      </c>
      <c r="L178" s="44" t="e">
        <f t="shared" si="144"/>
        <v>#DIV/0!</v>
      </c>
    </row>
    <row r="179" spans="1:12" ht="12.75" hidden="1" customHeight="1" x14ac:dyDescent="0.2">
      <c r="A179" s="1256"/>
      <c r="C179" s="45">
        <f>SUM(C170:C178)</f>
        <v>0</v>
      </c>
      <c r="D179" s="45">
        <f>SUM(D170:D178)</f>
        <v>0</v>
      </c>
      <c r="E179" s="45">
        <f>SUM(E170:E178)</f>
        <v>0</v>
      </c>
      <c r="F179" s="45">
        <f>SUM(F170:F178)</f>
        <v>0</v>
      </c>
      <c r="G179" s="45"/>
    </row>
    <row r="180" spans="1:12" ht="12.75" hidden="1" customHeight="1" x14ac:dyDescent="0.2">
      <c r="A180" s="1256"/>
      <c r="C180" s="22" t="e">
        <f>C179/$F$179</f>
        <v>#DIV/0!</v>
      </c>
      <c r="D180" s="22" t="e">
        <f>D179/$F$179</f>
        <v>#DIV/0!</v>
      </c>
      <c r="E180" s="22" t="e">
        <f>E179/$F$179</f>
        <v>#DIV/0!</v>
      </c>
      <c r="F180" s="22" t="e">
        <f>SUM(C180:E180)</f>
        <v>#DIV/0!</v>
      </c>
      <c r="G180" s="30"/>
    </row>
    <row r="181" spans="1:12" ht="12.75" hidden="1" customHeight="1" x14ac:dyDescent="0.2">
      <c r="A181" s="1256"/>
    </row>
    <row r="182" spans="1:12" hidden="1" x14ac:dyDescent="0.2">
      <c r="A182" s="1256"/>
      <c r="B182" s="5" t="s">
        <v>70</v>
      </c>
      <c r="H182" s="329" t="s">
        <v>74</v>
      </c>
      <c r="I182" s="330"/>
      <c r="J182" s="330"/>
      <c r="K182" s="330"/>
      <c r="L182" s="330"/>
    </row>
    <row r="183" spans="1:12" ht="25.5" hidden="1" x14ac:dyDescent="0.2">
      <c r="A183" s="1256"/>
      <c r="B183" s="247"/>
      <c r="C183" s="248" t="s">
        <v>27</v>
      </c>
      <c r="D183" s="249" t="s">
        <v>59</v>
      </c>
      <c r="E183" s="248" t="s">
        <v>89</v>
      </c>
      <c r="F183" s="248" t="s">
        <v>24</v>
      </c>
      <c r="H183" s="247"/>
      <c r="I183" s="248" t="s">
        <v>27</v>
      </c>
      <c r="J183" s="249" t="s">
        <v>59</v>
      </c>
      <c r="K183" s="248" t="s">
        <v>89</v>
      </c>
      <c r="L183" s="248" t="s">
        <v>24</v>
      </c>
    </row>
    <row r="184" spans="1:12" hidden="1" x14ac:dyDescent="0.2">
      <c r="A184" s="1256"/>
      <c r="B184" s="250" t="str">
        <f>$D$8</f>
        <v>Pills</v>
      </c>
      <c r="C184" s="219">
        <f>C72/15</f>
        <v>0</v>
      </c>
      <c r="D184" s="219">
        <f>D72/15</f>
        <v>0</v>
      </c>
      <c r="E184" s="219">
        <f>E72/15</f>
        <v>0</v>
      </c>
      <c r="F184" s="220">
        <f t="shared" ref="F184:F192" si="145">SUM(C184:E184)</f>
        <v>0</v>
      </c>
      <c r="H184" s="250" t="str">
        <f>$D$8</f>
        <v>Pills</v>
      </c>
      <c r="I184" s="233" t="e">
        <f t="shared" ref="I184:I192" si="146">C184/F184</f>
        <v>#DIV/0!</v>
      </c>
      <c r="J184" s="233" t="e">
        <f t="shared" ref="J184:J192" si="147">D184/F184</f>
        <v>#DIV/0!</v>
      </c>
      <c r="K184" s="233" t="e">
        <f t="shared" ref="K184:K192" si="148">E184/F184</f>
        <v>#DIV/0!</v>
      </c>
      <c r="L184" s="234" t="e">
        <f t="shared" ref="L184:L192" si="149">SUM(I184:K184)</f>
        <v>#DIV/0!</v>
      </c>
    </row>
    <row r="185" spans="1:12" hidden="1" x14ac:dyDescent="0.2">
      <c r="A185" s="1256"/>
      <c r="B185" s="435" t="str">
        <f>$E$8</f>
        <v>Injectables</v>
      </c>
      <c r="C185" s="220">
        <f>G72/4</f>
        <v>0</v>
      </c>
      <c r="D185" s="220">
        <f>H72/4</f>
        <v>0</v>
      </c>
      <c r="E185" s="220">
        <f>I72/4</f>
        <v>0</v>
      </c>
      <c r="F185" s="220">
        <f t="shared" si="145"/>
        <v>0</v>
      </c>
      <c r="H185" s="435" t="str">
        <f>$E$8</f>
        <v>Injectables</v>
      </c>
      <c r="I185" s="233" t="e">
        <f t="shared" si="146"/>
        <v>#DIV/0!</v>
      </c>
      <c r="J185" s="233" t="e">
        <f t="shared" si="147"/>
        <v>#DIV/0!</v>
      </c>
      <c r="K185" s="233" t="e">
        <f t="shared" si="148"/>
        <v>#DIV/0!</v>
      </c>
      <c r="L185" s="234" t="e">
        <f t="shared" si="149"/>
        <v>#DIV/0!</v>
      </c>
    </row>
    <row r="186" spans="1:12" ht="25.5" hidden="1" x14ac:dyDescent="0.2">
      <c r="A186" s="1256"/>
      <c r="B186" s="250" t="str">
        <f>$F$8</f>
        <v>Condoms (male)</v>
      </c>
      <c r="C186" s="220">
        <f>K72/120</f>
        <v>0</v>
      </c>
      <c r="D186" s="220">
        <f>L72/120</f>
        <v>0</v>
      </c>
      <c r="E186" s="220">
        <f>M72/120</f>
        <v>0</v>
      </c>
      <c r="F186" s="220">
        <f t="shared" si="145"/>
        <v>0</v>
      </c>
      <c r="H186" s="250" t="str">
        <f>$F$8</f>
        <v>Condoms (male)</v>
      </c>
      <c r="I186" s="233" t="e">
        <f t="shared" si="146"/>
        <v>#DIV/0!</v>
      </c>
      <c r="J186" s="233" t="e">
        <f t="shared" si="147"/>
        <v>#DIV/0!</v>
      </c>
      <c r="K186" s="233" t="e">
        <f t="shared" si="148"/>
        <v>#DIV/0!</v>
      </c>
      <c r="L186" s="234" t="e">
        <f t="shared" si="149"/>
        <v>#DIV/0!</v>
      </c>
    </row>
    <row r="187" spans="1:12" ht="25.5" hidden="1" x14ac:dyDescent="0.2">
      <c r="A187" s="1256"/>
      <c r="B187" s="250" t="str">
        <f>$G$8</f>
        <v>Condoms (female)</v>
      </c>
      <c r="C187" s="220">
        <f>O72/120</f>
        <v>0</v>
      </c>
      <c r="D187" s="220">
        <f>P72/120</f>
        <v>0</v>
      </c>
      <c r="E187" s="220">
        <f>Q72/120</f>
        <v>0</v>
      </c>
      <c r="F187" s="220">
        <f t="shared" si="145"/>
        <v>0</v>
      </c>
      <c r="H187" s="250" t="str">
        <f>$G$8</f>
        <v>Condoms (female)</v>
      </c>
      <c r="I187" s="233" t="e">
        <f t="shared" si="146"/>
        <v>#DIV/0!</v>
      </c>
      <c r="J187" s="233" t="e">
        <f t="shared" si="147"/>
        <v>#DIV/0!</v>
      </c>
      <c r="K187" s="233" t="e">
        <f t="shared" si="148"/>
        <v>#DIV/0!</v>
      </c>
      <c r="L187" s="234" t="e">
        <f t="shared" si="149"/>
        <v>#DIV/0!</v>
      </c>
    </row>
    <row r="188" spans="1:12" hidden="1" x14ac:dyDescent="0.2">
      <c r="A188" s="1256"/>
      <c r="B188" s="321" t="str">
        <f>$H$8</f>
        <v>Implants</v>
      </c>
      <c r="C188" s="50">
        <f>S72*3.5</f>
        <v>0</v>
      </c>
      <c r="D188" s="50">
        <f>T72/0.29</f>
        <v>0</v>
      </c>
      <c r="E188" s="50">
        <f>U72/0.29</f>
        <v>0</v>
      </c>
      <c r="F188" s="219">
        <f t="shared" si="145"/>
        <v>0</v>
      </c>
      <c r="H188" s="321" t="str">
        <f>$H$8</f>
        <v>Implants</v>
      </c>
      <c r="I188" s="233" t="e">
        <f t="shared" si="146"/>
        <v>#DIV/0!</v>
      </c>
      <c r="J188" s="233" t="e">
        <f t="shared" si="147"/>
        <v>#DIV/0!</v>
      </c>
      <c r="K188" s="233" t="e">
        <f t="shared" si="148"/>
        <v>#DIV/0!</v>
      </c>
      <c r="L188" s="233" t="e">
        <f t="shared" si="149"/>
        <v>#DIV/0!</v>
      </c>
    </row>
    <row r="189" spans="1:12" hidden="1" x14ac:dyDescent="0.2">
      <c r="A189" s="1256"/>
      <c r="B189" s="321" t="str">
        <f>$I$8</f>
        <v>IUD</v>
      </c>
      <c r="C189" s="221">
        <f>W72*3.5</f>
        <v>0</v>
      </c>
      <c r="D189" s="221">
        <f>X72*3.5</f>
        <v>0</v>
      </c>
      <c r="E189" s="221">
        <f>Y72*3.5</f>
        <v>0</v>
      </c>
      <c r="F189" s="219">
        <f t="shared" si="145"/>
        <v>0</v>
      </c>
      <c r="H189" s="321" t="str">
        <f>$I$8</f>
        <v>IUD</v>
      </c>
      <c r="I189" s="233" t="e">
        <f t="shared" si="146"/>
        <v>#DIV/0!</v>
      </c>
      <c r="J189" s="233" t="e">
        <f t="shared" si="147"/>
        <v>#DIV/0!</v>
      </c>
      <c r="K189" s="233" t="e">
        <f t="shared" si="148"/>
        <v>#DIV/0!</v>
      </c>
      <c r="L189" s="233" t="e">
        <f t="shared" si="149"/>
        <v>#DIV/0!</v>
      </c>
    </row>
    <row r="190" spans="1:12" ht="38.25" hidden="1" x14ac:dyDescent="0.2">
      <c r="A190" s="1256"/>
      <c r="B190" s="321" t="str">
        <f>$J$8</f>
        <v>Emergency Contraceptives</v>
      </c>
      <c r="C190" s="221">
        <f>AA72/20</f>
        <v>0</v>
      </c>
      <c r="D190" s="221">
        <f>AB72/20</f>
        <v>0</v>
      </c>
      <c r="E190" s="221">
        <f>AC72/20</f>
        <v>0</v>
      </c>
      <c r="F190" s="219">
        <f t="shared" si="145"/>
        <v>0</v>
      </c>
      <c r="H190" s="321" t="str">
        <f>$J$8</f>
        <v>Emergency Contraceptives</v>
      </c>
      <c r="I190" s="233" t="e">
        <f t="shared" si="146"/>
        <v>#DIV/0!</v>
      </c>
      <c r="J190" s="233" t="e">
        <f t="shared" si="147"/>
        <v>#DIV/0!</v>
      </c>
      <c r="K190" s="233" t="e">
        <f t="shared" si="148"/>
        <v>#DIV/0!</v>
      </c>
      <c r="L190" s="233" t="e">
        <f t="shared" si="149"/>
        <v>#DIV/0!</v>
      </c>
    </row>
    <row r="191" spans="1:12" hidden="1" x14ac:dyDescent="0.2">
      <c r="A191" s="1256"/>
      <c r="B191" s="321">
        <f>$K$8</f>
        <v>0</v>
      </c>
      <c r="C191" s="438">
        <f>AE72</f>
        <v>0</v>
      </c>
      <c r="D191" s="438">
        <f>AF72</f>
        <v>0</v>
      </c>
      <c r="E191" s="438">
        <f>AG72</f>
        <v>0</v>
      </c>
      <c r="F191" s="219">
        <f t="shared" si="145"/>
        <v>0</v>
      </c>
      <c r="H191" s="321">
        <f>$K$8</f>
        <v>0</v>
      </c>
      <c r="I191" s="233" t="e">
        <f t="shared" si="146"/>
        <v>#DIV/0!</v>
      </c>
      <c r="J191" s="233" t="e">
        <f t="shared" si="147"/>
        <v>#DIV/0!</v>
      </c>
      <c r="K191" s="233" t="e">
        <f t="shared" si="148"/>
        <v>#DIV/0!</v>
      </c>
      <c r="L191" s="233" t="e">
        <f t="shared" si="149"/>
        <v>#DIV/0!</v>
      </c>
    </row>
    <row r="192" spans="1:12" hidden="1" x14ac:dyDescent="0.2">
      <c r="A192" s="1256"/>
      <c r="B192" s="321" t="s">
        <v>31</v>
      </c>
      <c r="C192" s="220">
        <f>AI72</f>
        <v>0</v>
      </c>
      <c r="D192" s="220">
        <f>AJ72</f>
        <v>0</v>
      </c>
      <c r="E192" s="220">
        <f>AK72</f>
        <v>0</v>
      </c>
      <c r="F192" s="50">
        <f t="shared" si="145"/>
        <v>0</v>
      </c>
      <c r="H192" s="321" t="s">
        <v>31</v>
      </c>
      <c r="I192" s="233" t="e">
        <f t="shared" si="146"/>
        <v>#DIV/0!</v>
      </c>
      <c r="J192" s="233" t="e">
        <f t="shared" si="147"/>
        <v>#DIV/0!</v>
      </c>
      <c r="K192" s="233" t="e">
        <f t="shared" si="148"/>
        <v>#DIV/0!</v>
      </c>
      <c r="L192" s="44" t="e">
        <f t="shared" si="149"/>
        <v>#DIV/0!</v>
      </c>
    </row>
    <row r="193" spans="1:12" hidden="1" x14ac:dyDescent="0.2">
      <c r="A193" s="1256"/>
      <c r="B193" s="250" t="s">
        <v>24</v>
      </c>
      <c r="C193" s="309">
        <f>SUM(C184:C192)</f>
        <v>0</v>
      </c>
      <c r="D193" s="309">
        <f>SUM(D184:D192)</f>
        <v>0</v>
      </c>
      <c r="E193" s="309">
        <f>SUM(E184:E192)</f>
        <v>0</v>
      </c>
      <c r="F193" s="309">
        <f>SUM(F184:F192)</f>
        <v>0</v>
      </c>
      <c r="G193" s="45"/>
      <c r="H193" s="250" t="s">
        <v>24</v>
      </c>
      <c r="I193" s="309" t="e">
        <f>SUM(I184:I192)</f>
        <v>#DIV/0!</v>
      </c>
      <c r="J193" s="309" t="e">
        <f>SUM(J184:J192)</f>
        <v>#DIV/0!</v>
      </c>
      <c r="K193" s="309" t="e">
        <f>SUM(K184:K192)</f>
        <v>#DIV/0!</v>
      </c>
      <c r="L193" s="309" t="e">
        <f>SUM(L184:L192)</f>
        <v>#DIV/0!</v>
      </c>
    </row>
    <row r="194" spans="1:12" hidden="1" x14ac:dyDescent="0.2">
      <c r="A194" s="1256"/>
      <c r="C194" s="22" t="e">
        <f>C193/$F$193</f>
        <v>#DIV/0!</v>
      </c>
      <c r="D194" s="22" t="e">
        <f>D193/$F$193</f>
        <v>#DIV/0!</v>
      </c>
      <c r="E194" s="22" t="e">
        <f>E193/$F$193</f>
        <v>#DIV/0!</v>
      </c>
      <c r="F194" s="22" t="e">
        <f>SUM(C194:E194)</f>
        <v>#DIV/0!</v>
      </c>
      <c r="G194" s="30"/>
      <c r="I194" s="322" t="e">
        <f>I193/$L$193</f>
        <v>#DIV/0!</v>
      </c>
      <c r="J194" s="322" t="e">
        <f>J193/$L$193</f>
        <v>#DIV/0!</v>
      </c>
      <c r="K194" s="322" t="e">
        <f>K193/$L$193</f>
        <v>#DIV/0!</v>
      </c>
      <c r="L194" s="30" t="e">
        <f>SUM(I194:K194)</f>
        <v>#DIV/0!</v>
      </c>
    </row>
    <row r="195" spans="1:12" hidden="1" x14ac:dyDescent="0.2">
      <c r="A195" s="1256"/>
    </row>
    <row r="196" spans="1:12" hidden="1" x14ac:dyDescent="0.2">
      <c r="A196" s="1256"/>
    </row>
    <row r="197" spans="1:12" hidden="1" x14ac:dyDescent="0.2">
      <c r="A197" s="1256"/>
    </row>
    <row r="198" spans="1:12" hidden="1" x14ac:dyDescent="0.2">
      <c r="A198" s="1256"/>
      <c r="B198" s="5"/>
    </row>
    <row r="199" spans="1:12" hidden="1" x14ac:dyDescent="0.2">
      <c r="A199" s="1256"/>
    </row>
    <row r="200" spans="1:12" hidden="1" x14ac:dyDescent="0.2">
      <c r="A200" s="1256"/>
    </row>
    <row r="201" spans="1:12" hidden="1" x14ac:dyDescent="0.2">
      <c r="A201" s="1256"/>
    </row>
    <row r="202" spans="1:12" hidden="1" x14ac:dyDescent="0.2">
      <c r="A202" s="1256"/>
    </row>
    <row r="203" spans="1:12" hidden="1" x14ac:dyDescent="0.2">
      <c r="A203" s="1256"/>
    </row>
    <row r="204" spans="1:12" hidden="1" x14ac:dyDescent="0.2">
      <c r="A204" s="1256"/>
    </row>
    <row r="205" spans="1:12" hidden="1" x14ac:dyDescent="0.2">
      <c r="A205" s="1256"/>
    </row>
    <row r="206" spans="1:12" hidden="1" x14ac:dyDescent="0.2">
      <c r="A206" s="1256"/>
    </row>
    <row r="207" spans="1:12" hidden="1" x14ac:dyDescent="0.2">
      <c r="A207" s="1256"/>
    </row>
    <row r="208" spans="1:12" hidden="1" x14ac:dyDescent="0.2">
      <c r="A208" s="1256"/>
    </row>
    <row r="209" spans="1:6" hidden="1" x14ac:dyDescent="0.2">
      <c r="A209" s="1256"/>
    </row>
    <row r="210" spans="1:6" hidden="1" x14ac:dyDescent="0.2">
      <c r="A210" s="1256"/>
    </row>
    <row r="211" spans="1:6" hidden="1" x14ac:dyDescent="0.2">
      <c r="A211" s="1256"/>
    </row>
    <row r="212" spans="1:6" hidden="1" x14ac:dyDescent="0.2">
      <c r="A212" s="1256"/>
    </row>
    <row r="213" spans="1:6" hidden="1" x14ac:dyDescent="0.2">
      <c r="A213" s="1256"/>
    </row>
    <row r="214" spans="1:6" hidden="1" x14ac:dyDescent="0.2">
      <c r="A214" s="1256"/>
    </row>
    <row r="215" spans="1:6" hidden="1" x14ac:dyDescent="0.2">
      <c r="A215" s="1256"/>
    </row>
    <row r="216" spans="1:6" hidden="1" x14ac:dyDescent="0.2">
      <c r="A216" s="1256"/>
    </row>
    <row r="217" spans="1:6" hidden="1" x14ac:dyDescent="0.2"/>
    <row r="218" spans="1:6" hidden="1" x14ac:dyDescent="0.2"/>
    <row r="219" spans="1:6" ht="25.5" hidden="1" x14ac:dyDescent="0.2">
      <c r="B219" t="s">
        <v>61</v>
      </c>
      <c r="C219" s="223" t="s">
        <v>27</v>
      </c>
      <c r="D219" s="224" t="s">
        <v>59</v>
      </c>
      <c r="E219" s="225" t="s">
        <v>89</v>
      </c>
      <c r="F219" s="226" t="s">
        <v>24</v>
      </c>
    </row>
    <row r="220" spans="1:6" hidden="1" x14ac:dyDescent="0.2">
      <c r="B220" s="229" t="s">
        <v>66</v>
      </c>
      <c r="C220" s="22" t="e">
        <f>I128</f>
        <v>#DIV/0!</v>
      </c>
      <c r="D220" s="22" t="e">
        <f>J128</f>
        <v>#DIV/0!</v>
      </c>
      <c r="E220" s="22" t="e">
        <f>K128</f>
        <v>#DIV/0!</v>
      </c>
      <c r="F220" s="22" t="e">
        <f>SUM(C220:E220)</f>
        <v>#DIV/0!</v>
      </c>
    </row>
    <row r="221" spans="1:6" hidden="1" x14ac:dyDescent="0.2">
      <c r="B221" s="228" t="s">
        <v>58</v>
      </c>
      <c r="C221" s="22" t="e">
        <f>I142</f>
        <v>#DIV/0!</v>
      </c>
      <c r="D221" s="22" t="e">
        <f>J142</f>
        <v>#DIV/0!</v>
      </c>
      <c r="E221" s="22" t="e">
        <f>K142</f>
        <v>#DIV/0!</v>
      </c>
      <c r="F221" s="22" t="e">
        <f>SUM(C221:E221)</f>
        <v>#DIV/0!</v>
      </c>
    </row>
    <row r="222" spans="1:6" hidden="1" x14ac:dyDescent="0.2"/>
    <row r="223" spans="1:6" hidden="1" x14ac:dyDescent="0.2"/>
    <row r="224" spans="1:6" ht="25.5" hidden="1" customHeight="1" x14ac:dyDescent="0.2"/>
    <row r="225" spans="12:12" hidden="1" x14ac:dyDescent="0.2"/>
    <row r="226" spans="12:12" hidden="1" x14ac:dyDescent="0.2"/>
    <row r="227" spans="12:12" hidden="1" x14ac:dyDescent="0.2"/>
    <row r="228" spans="12:12" hidden="1" x14ac:dyDescent="0.2"/>
    <row r="229" spans="12:12" hidden="1" x14ac:dyDescent="0.2"/>
    <row r="230" spans="12:12" hidden="1" x14ac:dyDescent="0.2"/>
    <row r="231" spans="12:12" hidden="1" x14ac:dyDescent="0.2"/>
    <row r="232" spans="12:12" hidden="1" x14ac:dyDescent="0.2"/>
    <row r="233" spans="12:12" hidden="1" x14ac:dyDescent="0.2"/>
    <row r="234" spans="12:12" hidden="1" x14ac:dyDescent="0.2"/>
    <row r="235" spans="12:12" hidden="1" x14ac:dyDescent="0.2"/>
    <row r="236" spans="12:12" hidden="1" x14ac:dyDescent="0.2"/>
    <row r="237" spans="12:12" hidden="1" x14ac:dyDescent="0.2"/>
    <row r="238" spans="12:12" hidden="1" x14ac:dyDescent="0.2">
      <c r="L238" s="254"/>
    </row>
    <row r="239" spans="12:12" hidden="1" x14ac:dyDescent="0.2"/>
    <row r="240" spans="12:12" hidden="1" x14ac:dyDescent="0.2"/>
    <row r="241" spans="1:12" hidden="1" x14ac:dyDescent="0.2"/>
    <row r="242" spans="1:12" hidden="1" x14ac:dyDescent="0.2"/>
    <row r="243" spans="1:12" hidden="1" x14ac:dyDescent="0.2"/>
    <row r="244" spans="1:12" hidden="1" x14ac:dyDescent="0.2"/>
    <row r="245" spans="1:12" hidden="1" x14ac:dyDescent="0.2">
      <c r="A245" s="5" t="s">
        <v>62</v>
      </c>
    </row>
    <row r="246" spans="1:12" hidden="1" x14ac:dyDescent="0.2">
      <c r="B246" s="5"/>
      <c r="C246" s="5" t="s">
        <v>65</v>
      </c>
      <c r="I246" s="5" t="s">
        <v>64</v>
      </c>
    </row>
    <row r="247" spans="1:12" hidden="1" x14ac:dyDescent="0.2">
      <c r="C247" t="str">
        <f t="shared" ref="C247:F254" si="150">C45</f>
        <v>Public</v>
      </c>
      <c r="D247" t="str">
        <f t="shared" si="150"/>
        <v>Private Non Profit</v>
      </c>
      <c r="E247" t="str">
        <f t="shared" si="150"/>
        <v>Commercial</v>
      </c>
      <c r="F247" t="str">
        <f t="shared" si="150"/>
        <v>Total</v>
      </c>
      <c r="I247" t="str">
        <f t="shared" ref="I247:L254" si="151">C78</f>
        <v>Public</v>
      </c>
      <c r="J247" t="str">
        <f t="shared" si="151"/>
        <v>Private Non Profit</v>
      </c>
      <c r="K247" t="str">
        <f t="shared" si="151"/>
        <v>Commercial</v>
      </c>
      <c r="L247" t="str">
        <f t="shared" si="151"/>
        <v>Total</v>
      </c>
    </row>
    <row r="248" spans="1:12" hidden="1" x14ac:dyDescent="0.2">
      <c r="B248">
        <f t="shared" ref="B248:B253" si="152">B46</f>
        <v>0</v>
      </c>
      <c r="C248" s="33">
        <f t="shared" si="150"/>
        <v>0</v>
      </c>
      <c r="D248" s="33">
        <f t="shared" si="150"/>
        <v>0</v>
      </c>
      <c r="E248" s="33">
        <f t="shared" si="150"/>
        <v>0</v>
      </c>
      <c r="F248" s="33">
        <f t="shared" si="150"/>
        <v>0</v>
      </c>
      <c r="H248">
        <f t="shared" ref="H248:H253" si="153">B79</f>
        <v>0</v>
      </c>
      <c r="I248" s="33">
        <f t="shared" si="151"/>
        <v>0</v>
      </c>
      <c r="J248" s="33">
        <f t="shared" si="151"/>
        <v>0</v>
      </c>
      <c r="K248" s="33">
        <f t="shared" si="151"/>
        <v>0</v>
      </c>
      <c r="L248" s="33">
        <f t="shared" si="151"/>
        <v>0</v>
      </c>
    </row>
    <row r="249" spans="1:12" hidden="1" x14ac:dyDescent="0.2">
      <c r="B249">
        <f t="shared" si="152"/>
        <v>0</v>
      </c>
      <c r="C249" s="33">
        <f t="shared" si="150"/>
        <v>0</v>
      </c>
      <c r="D249" s="33">
        <f t="shared" si="150"/>
        <v>0</v>
      </c>
      <c r="E249" s="33">
        <f t="shared" si="150"/>
        <v>0</v>
      </c>
      <c r="F249" s="33">
        <f t="shared" si="150"/>
        <v>0</v>
      </c>
      <c r="H249">
        <f t="shared" si="153"/>
        <v>0</v>
      </c>
      <c r="I249" s="33">
        <f t="shared" si="151"/>
        <v>0</v>
      </c>
      <c r="J249" s="33">
        <f t="shared" si="151"/>
        <v>0</v>
      </c>
      <c r="K249" s="33">
        <f t="shared" si="151"/>
        <v>0</v>
      </c>
      <c r="L249" s="33">
        <f t="shared" si="151"/>
        <v>0</v>
      </c>
    </row>
    <row r="250" spans="1:12" hidden="1" x14ac:dyDescent="0.2">
      <c r="B250">
        <f t="shared" si="152"/>
        <v>1</v>
      </c>
      <c r="C250" s="33">
        <f t="shared" si="150"/>
        <v>0</v>
      </c>
      <c r="D250" s="33">
        <f t="shared" si="150"/>
        <v>0</v>
      </c>
      <c r="E250" s="33">
        <f t="shared" si="150"/>
        <v>0</v>
      </c>
      <c r="F250" s="33">
        <f t="shared" si="150"/>
        <v>0</v>
      </c>
      <c r="H250">
        <f t="shared" si="153"/>
        <v>1</v>
      </c>
      <c r="I250" s="33">
        <f t="shared" si="151"/>
        <v>0</v>
      </c>
      <c r="J250" s="33">
        <f t="shared" si="151"/>
        <v>0</v>
      </c>
      <c r="K250" s="33">
        <f t="shared" si="151"/>
        <v>0</v>
      </c>
      <c r="L250" s="33">
        <f t="shared" si="151"/>
        <v>0</v>
      </c>
    </row>
    <row r="251" spans="1:12" hidden="1" x14ac:dyDescent="0.2">
      <c r="B251">
        <f t="shared" si="152"/>
        <v>2</v>
      </c>
      <c r="C251" s="33">
        <f t="shared" si="150"/>
        <v>0</v>
      </c>
      <c r="D251" s="33">
        <f t="shared" si="150"/>
        <v>0</v>
      </c>
      <c r="E251" s="33">
        <f t="shared" si="150"/>
        <v>0</v>
      </c>
      <c r="F251" s="33">
        <f t="shared" si="150"/>
        <v>0</v>
      </c>
      <c r="H251">
        <f t="shared" si="153"/>
        <v>2</v>
      </c>
      <c r="I251" s="33">
        <f t="shared" si="151"/>
        <v>0</v>
      </c>
      <c r="J251" s="33">
        <f t="shared" si="151"/>
        <v>0</v>
      </c>
      <c r="K251" s="33">
        <f t="shared" si="151"/>
        <v>0</v>
      </c>
      <c r="L251" s="33">
        <f t="shared" si="151"/>
        <v>0</v>
      </c>
    </row>
    <row r="252" spans="1:12" hidden="1" x14ac:dyDescent="0.2">
      <c r="B252">
        <f t="shared" si="152"/>
        <v>3</v>
      </c>
      <c r="C252" s="33">
        <f t="shared" si="150"/>
        <v>0</v>
      </c>
      <c r="D252" s="33">
        <f t="shared" si="150"/>
        <v>0</v>
      </c>
      <c r="E252" s="33">
        <f t="shared" si="150"/>
        <v>0</v>
      </c>
      <c r="F252" s="33">
        <f t="shared" si="150"/>
        <v>0</v>
      </c>
      <c r="H252">
        <f t="shared" si="153"/>
        <v>3</v>
      </c>
      <c r="I252" s="33">
        <f t="shared" si="151"/>
        <v>0</v>
      </c>
      <c r="J252" s="33">
        <f t="shared" si="151"/>
        <v>0</v>
      </c>
      <c r="K252" s="33">
        <f t="shared" si="151"/>
        <v>0</v>
      </c>
      <c r="L252" s="33">
        <f t="shared" si="151"/>
        <v>0</v>
      </c>
    </row>
    <row r="253" spans="1:12" hidden="1" x14ac:dyDescent="0.2">
      <c r="B253">
        <f t="shared" si="152"/>
        <v>4</v>
      </c>
      <c r="C253" s="33">
        <f t="shared" si="150"/>
        <v>0</v>
      </c>
      <c r="D253" s="33">
        <f t="shared" si="150"/>
        <v>0</v>
      </c>
      <c r="E253" s="33">
        <f t="shared" si="150"/>
        <v>0</v>
      </c>
      <c r="F253" s="33">
        <f t="shared" si="150"/>
        <v>0</v>
      </c>
      <c r="H253">
        <f t="shared" si="153"/>
        <v>4</v>
      </c>
      <c r="I253" s="33">
        <f t="shared" si="151"/>
        <v>0</v>
      </c>
      <c r="J253" s="33">
        <f t="shared" si="151"/>
        <v>0</v>
      </c>
      <c r="K253" s="33">
        <f t="shared" si="151"/>
        <v>0</v>
      </c>
      <c r="L253" s="33">
        <f t="shared" si="151"/>
        <v>0</v>
      </c>
    </row>
    <row r="254" spans="1:12" hidden="1" x14ac:dyDescent="0.2">
      <c r="C254" s="33">
        <f t="shared" si="150"/>
        <v>0</v>
      </c>
      <c r="D254" s="33">
        <f t="shared" si="150"/>
        <v>0</v>
      </c>
      <c r="E254" s="33">
        <f t="shared" si="150"/>
        <v>0</v>
      </c>
      <c r="F254" s="33">
        <f t="shared" si="150"/>
        <v>0</v>
      </c>
      <c r="I254" s="33">
        <f t="shared" si="151"/>
        <v>0</v>
      </c>
      <c r="J254" s="33">
        <f t="shared" si="151"/>
        <v>0</v>
      </c>
      <c r="K254" s="33">
        <f t="shared" si="151"/>
        <v>0</v>
      </c>
      <c r="L254" s="33">
        <f t="shared" si="151"/>
        <v>0</v>
      </c>
    </row>
    <row r="255" spans="1:12" hidden="1" x14ac:dyDescent="0.2">
      <c r="C255" s="564"/>
    </row>
    <row r="256" spans="1:12" hidden="1" x14ac:dyDescent="0.2">
      <c r="C256" t="s">
        <v>27</v>
      </c>
      <c r="D256" t="s">
        <v>59</v>
      </c>
      <c r="E256" t="s">
        <v>89</v>
      </c>
      <c r="F256" t="s">
        <v>24</v>
      </c>
      <c r="I256" t="s">
        <v>27</v>
      </c>
      <c r="J256" t="s">
        <v>59</v>
      </c>
      <c r="K256" t="s">
        <v>89</v>
      </c>
      <c r="L256" t="s">
        <v>24</v>
      </c>
    </row>
    <row r="257" spans="2:12" hidden="1" x14ac:dyDescent="0.2">
      <c r="B257">
        <f t="shared" ref="B257:B262" si="154">B248</f>
        <v>0</v>
      </c>
      <c r="C257" s="564" t="e">
        <f>C248/$F$248</f>
        <v>#DIV/0!</v>
      </c>
      <c r="D257" s="564" t="e">
        <f>D248/$F$248</f>
        <v>#DIV/0!</v>
      </c>
      <c r="E257" s="564" t="e">
        <f>E248/$F$248</f>
        <v>#DIV/0!</v>
      </c>
      <c r="F257" s="30" t="e">
        <f t="shared" ref="F257:F262" si="155">SUM(C257:E257)</f>
        <v>#DIV/0!</v>
      </c>
      <c r="H257">
        <f t="shared" ref="H257:H262" si="156">H248</f>
        <v>0</v>
      </c>
      <c r="I257" s="564" t="e">
        <f>I248/$L$248</f>
        <v>#DIV/0!</v>
      </c>
      <c r="J257" s="564" t="e">
        <f>J248/$L$248</f>
        <v>#DIV/0!</v>
      </c>
      <c r="K257" s="564" t="e">
        <f>K248/$L$248</f>
        <v>#DIV/0!</v>
      </c>
      <c r="L257" s="30" t="e">
        <f t="shared" ref="L257:L262" si="157">SUM(I257:K257)</f>
        <v>#DIV/0!</v>
      </c>
    </row>
    <row r="258" spans="2:12" hidden="1" x14ac:dyDescent="0.2">
      <c r="B258">
        <f t="shared" si="154"/>
        <v>0</v>
      </c>
      <c r="C258" s="564" t="e">
        <f>C249/$F$249</f>
        <v>#DIV/0!</v>
      </c>
      <c r="D258" s="564" t="e">
        <f>D249/$F$249</f>
        <v>#DIV/0!</v>
      </c>
      <c r="E258" s="564" t="e">
        <f>E249/$F$249</f>
        <v>#DIV/0!</v>
      </c>
      <c r="F258" s="30" t="e">
        <f t="shared" si="155"/>
        <v>#DIV/0!</v>
      </c>
      <c r="H258">
        <f t="shared" si="156"/>
        <v>0</v>
      </c>
      <c r="I258" s="564" t="e">
        <f>I249/$L$249</f>
        <v>#DIV/0!</v>
      </c>
      <c r="J258" s="564" t="e">
        <f>J249/$L$249</f>
        <v>#DIV/0!</v>
      </c>
      <c r="K258" s="564" t="e">
        <f>K249/$L$249</f>
        <v>#DIV/0!</v>
      </c>
      <c r="L258" s="30" t="e">
        <f t="shared" si="157"/>
        <v>#DIV/0!</v>
      </c>
    </row>
    <row r="259" spans="2:12" hidden="1" x14ac:dyDescent="0.2">
      <c r="B259">
        <f t="shared" si="154"/>
        <v>1</v>
      </c>
      <c r="C259" s="564" t="e">
        <f>C250/$F$250</f>
        <v>#DIV/0!</v>
      </c>
      <c r="D259" s="564" t="e">
        <f>D250/$F$250</f>
        <v>#DIV/0!</v>
      </c>
      <c r="E259" s="564" t="e">
        <f>E250/$F$250</f>
        <v>#DIV/0!</v>
      </c>
      <c r="F259" s="30" t="e">
        <f t="shared" si="155"/>
        <v>#DIV/0!</v>
      </c>
      <c r="H259">
        <f t="shared" si="156"/>
        <v>1</v>
      </c>
      <c r="I259" s="564" t="e">
        <f t="shared" ref="I259:K262" si="158">I250/$L250</f>
        <v>#DIV/0!</v>
      </c>
      <c r="J259" s="564" t="e">
        <f t="shared" si="158"/>
        <v>#DIV/0!</v>
      </c>
      <c r="K259" s="564" t="e">
        <f t="shared" si="158"/>
        <v>#DIV/0!</v>
      </c>
      <c r="L259" s="30" t="e">
        <f t="shared" si="157"/>
        <v>#DIV/0!</v>
      </c>
    </row>
    <row r="260" spans="2:12" hidden="1" x14ac:dyDescent="0.2">
      <c r="B260">
        <f t="shared" si="154"/>
        <v>2</v>
      </c>
      <c r="C260" s="564" t="e">
        <f>C251/$F$251</f>
        <v>#DIV/0!</v>
      </c>
      <c r="D260" s="564" t="e">
        <f>D251/$F$251</f>
        <v>#DIV/0!</v>
      </c>
      <c r="E260" s="564" t="e">
        <f>E251/$F$251</f>
        <v>#DIV/0!</v>
      </c>
      <c r="F260" s="30" t="e">
        <f t="shared" si="155"/>
        <v>#DIV/0!</v>
      </c>
      <c r="H260">
        <f t="shared" si="156"/>
        <v>2</v>
      </c>
      <c r="I260" s="564" t="e">
        <f t="shared" si="158"/>
        <v>#DIV/0!</v>
      </c>
      <c r="J260" s="564" t="e">
        <f t="shared" si="158"/>
        <v>#DIV/0!</v>
      </c>
      <c r="K260" s="564" t="e">
        <f t="shared" si="158"/>
        <v>#DIV/0!</v>
      </c>
      <c r="L260" s="30" t="e">
        <f t="shared" si="157"/>
        <v>#DIV/0!</v>
      </c>
    </row>
    <row r="261" spans="2:12" hidden="1" x14ac:dyDescent="0.2">
      <c r="B261">
        <f t="shared" si="154"/>
        <v>3</v>
      </c>
      <c r="C261" s="564" t="e">
        <f>C252/$F$252</f>
        <v>#DIV/0!</v>
      </c>
      <c r="D261" s="564" t="e">
        <f>D252/$F$252</f>
        <v>#DIV/0!</v>
      </c>
      <c r="E261" s="564" t="e">
        <f>E252/$F$252</f>
        <v>#DIV/0!</v>
      </c>
      <c r="F261" s="30" t="e">
        <f t="shared" si="155"/>
        <v>#DIV/0!</v>
      </c>
      <c r="H261">
        <f t="shared" si="156"/>
        <v>3</v>
      </c>
      <c r="I261" s="564" t="e">
        <f t="shared" si="158"/>
        <v>#DIV/0!</v>
      </c>
      <c r="J261" s="564" t="e">
        <f t="shared" si="158"/>
        <v>#DIV/0!</v>
      </c>
      <c r="K261" s="564" t="e">
        <f t="shared" si="158"/>
        <v>#DIV/0!</v>
      </c>
      <c r="L261" s="30" t="e">
        <f t="shared" si="157"/>
        <v>#DIV/0!</v>
      </c>
    </row>
    <row r="262" spans="2:12" hidden="1" x14ac:dyDescent="0.2">
      <c r="B262">
        <f t="shared" si="154"/>
        <v>4</v>
      </c>
      <c r="C262" s="564" t="e">
        <f>C253/$F$253</f>
        <v>#DIV/0!</v>
      </c>
      <c r="D262" s="564" t="e">
        <f>D253/$F$253</f>
        <v>#DIV/0!</v>
      </c>
      <c r="E262" s="564" t="e">
        <f>E253/$F$253</f>
        <v>#DIV/0!</v>
      </c>
      <c r="F262" s="30" t="e">
        <f t="shared" si="155"/>
        <v>#DIV/0!</v>
      </c>
      <c r="H262">
        <f t="shared" si="156"/>
        <v>4</v>
      </c>
      <c r="I262" s="564" t="e">
        <f t="shared" si="158"/>
        <v>#DIV/0!</v>
      </c>
      <c r="J262" s="564" t="e">
        <f t="shared" si="158"/>
        <v>#DIV/0!</v>
      </c>
      <c r="K262" s="564" t="e">
        <f t="shared" si="158"/>
        <v>#DIV/0!</v>
      </c>
      <c r="L262" s="30" t="e">
        <f t="shared" si="157"/>
        <v>#DIV/0!</v>
      </c>
    </row>
    <row r="263" spans="2:12" hidden="1" x14ac:dyDescent="0.2"/>
    <row r="264" spans="2:12" ht="13.5" thickTop="1" x14ac:dyDescent="0.2"/>
  </sheetData>
  <sheetProtection password="E460" sheet="1"/>
  <mergeCells count="59">
    <mergeCell ref="AE77:AH77"/>
    <mergeCell ref="W77:Z77"/>
    <mergeCell ref="O77:R77"/>
    <mergeCell ref="AE65:AH65"/>
    <mergeCell ref="S77:V77"/>
    <mergeCell ref="S65:V65"/>
    <mergeCell ref="AA77:AD77"/>
    <mergeCell ref="AJ19:AM19"/>
    <mergeCell ref="AI44:AL44"/>
    <mergeCell ref="X19:AA19"/>
    <mergeCell ref="W44:Z44"/>
    <mergeCell ref="W32:Z32"/>
    <mergeCell ref="AI32:AL32"/>
    <mergeCell ref="O44:R44"/>
    <mergeCell ref="T19:W19"/>
    <mergeCell ref="S44:V44"/>
    <mergeCell ref="S32:V32"/>
    <mergeCell ref="AB19:AE19"/>
    <mergeCell ref="AA32:AD32"/>
    <mergeCell ref="AE32:AH32"/>
    <mergeCell ref="AA44:AD44"/>
    <mergeCell ref="AI65:AL65"/>
    <mergeCell ref="AE44:AH44"/>
    <mergeCell ref="AA65:AD65"/>
    <mergeCell ref="P19:S19"/>
    <mergeCell ref="D16:K16"/>
    <mergeCell ref="C32:F32"/>
    <mergeCell ref="G32:J32"/>
    <mergeCell ref="K32:N32"/>
    <mergeCell ref="H19:K19"/>
    <mergeCell ref="C44:F44"/>
    <mergeCell ref="G44:J44"/>
    <mergeCell ref="A99:A216"/>
    <mergeCell ref="A29:A63"/>
    <mergeCell ref="A64:A96"/>
    <mergeCell ref="A18:A26"/>
    <mergeCell ref="G77:J77"/>
    <mergeCell ref="K44:N44"/>
    <mergeCell ref="C100:D100"/>
    <mergeCell ref="E100:F100"/>
    <mergeCell ref="G100:H100"/>
    <mergeCell ref="I100:J100"/>
    <mergeCell ref="C77:F77"/>
    <mergeCell ref="AF19:AI19"/>
    <mergeCell ref="AI77:AL77"/>
    <mergeCell ref="B21:B26"/>
    <mergeCell ref="C111:D111"/>
    <mergeCell ref="E111:F111"/>
    <mergeCell ref="I111:J111"/>
    <mergeCell ref="G111:H111"/>
    <mergeCell ref="K77:N77"/>
    <mergeCell ref="W65:Z65"/>
    <mergeCell ref="O32:R32"/>
    <mergeCell ref="L19:O19"/>
    <mergeCell ref="K65:N65"/>
    <mergeCell ref="O65:R65"/>
    <mergeCell ref="G65:J65"/>
    <mergeCell ref="C65:F65"/>
    <mergeCell ref="D19:G19"/>
  </mergeCells>
  <phoneticPr fontId="0" type="noConversion"/>
  <pageMargins left="0.17" right="0.16" top="0.59" bottom="0.47" header="0.5" footer="0.5"/>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Input - Background info</vt:lpstr>
      <vt:lpstr>2.Input-Scenarios &amp; Projections</vt:lpstr>
      <vt:lpstr>3.Input- Contraceptive forecast</vt:lpstr>
      <vt:lpstr>4. Input-Unit Price</vt:lpstr>
      <vt:lpstr>5. Input-Funding</vt:lpstr>
      <vt:lpstr>A. Results-Commodity Projection</vt:lpstr>
      <vt:lpstr>B. Results - Summary Tables</vt:lpstr>
      <vt:lpstr>C. Scenario1 Market Share</vt:lpstr>
      <vt:lpstr>C. Scenario2 Market Share</vt:lpstr>
      <vt:lpstr>C. Scenario3 Market Share</vt:lpstr>
    </vt:vector>
  </TitlesOfParts>
  <Company>Abt Associates,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hdavis</dc:creator>
  <cp:lastModifiedBy>mmccaul</cp:lastModifiedBy>
  <cp:lastPrinted>2011-10-20T21:14:57Z</cp:lastPrinted>
  <dcterms:created xsi:type="dcterms:W3CDTF">2007-11-28T16:26:01Z</dcterms:created>
  <dcterms:modified xsi:type="dcterms:W3CDTF">2011-11-03T18:19:12Z</dcterms:modified>
</cp:coreProperties>
</file>