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145" yWindow="120" windowWidth="13275" windowHeight="11580" activeTab="2"/>
  </bookViews>
  <sheets>
    <sheet name="Background" sheetId="7" r:id="rId1"/>
    <sheet name="Instructions" sheetId="5" r:id="rId2"/>
    <sheet name="Inputs and Cost Comparison" sheetId="4" r:id="rId3"/>
    <sheet name="Reference Sheet" sheetId="6" r:id="rId4"/>
  </sheets>
  <externalReferences>
    <externalReference r:id="rId5"/>
  </externalReferences>
  <definedNames>
    <definedName name="_xlnm._FilterDatabase" localSheetId="3" hidden="1">'Reference Sheet'!$A$1:$F$40</definedName>
    <definedName name="_ftn1" localSheetId="1">Instructions!#REF!</definedName>
    <definedName name="_ftn2" localSheetId="1">Instructions!#REF!</definedName>
    <definedName name="_ftn5" localSheetId="1">Instructions!$A$19</definedName>
    <definedName name="_ftn6" localSheetId="1">Instructions!$A$20</definedName>
    <definedName name="_ftn7" localSheetId="1">Instructions!$A$21</definedName>
    <definedName name="_ftnref1" localSheetId="1">Instructions!#REF!</definedName>
    <definedName name="_ftnref2" localSheetId="1">Instructions!#REF!</definedName>
    <definedName name="_ftnref5" localSheetId="1">Instructions!$A$6</definedName>
    <definedName name="_ftnref6" localSheetId="1">Instructions!$A$10</definedName>
    <definedName name="_ftnref7" localSheetId="1">Instructions!$A$12</definedName>
    <definedName name="_Key1" localSheetId="2" hidden="1">#REF!</definedName>
    <definedName name="_Key1" hidden="1">#REF!</definedName>
    <definedName name="_Key2" localSheetId="2" hidden="1">#REF!</definedName>
    <definedName name="_Key2" hidden="1">#REF!</definedName>
    <definedName name="_Order1" hidden="1">255</definedName>
    <definedName name="_Sort" localSheetId="2" hidden="1">#REF!</definedName>
    <definedName name="_Sort" hidden="1">#REF!</definedName>
    <definedName name="Company" localSheetId="2">#REF!</definedName>
    <definedName name="Company">#REF!</definedName>
    <definedName name="lstCtry" localSheetId="2">#REF!</definedName>
    <definedName name="lstCtry">#REF!</definedName>
    <definedName name="month" localSheetId="2">#REF!</definedName>
    <definedName name="month">#REF!</definedName>
    <definedName name="_xlnm.Print_Area" localSheetId="2">'Inputs and Cost Comparison'!$A$1:$L$59</definedName>
    <definedName name="Product" localSheetId="2">#REF!</definedName>
    <definedName name="Product">#REF!</definedName>
    <definedName name="Project" localSheetId="2">#REF!</definedName>
    <definedName name="Project">#REF!</definedName>
    <definedName name="Reference">'Reference Sheet'!$A$2:$F$46</definedName>
    <definedName name="Reg_stat" localSheetId="2">#REF!</definedName>
    <definedName name="Reg_stat">#REF!</definedName>
    <definedName name="sourcedata">OFFSET([1]Vlookup!$A$1,0,0,COUNTA([1]Vlookup!$A$1:$A$65536),COUNTA([1]Vlookup!$A$1:$IV$1))</definedName>
    <definedName name="varARVShip">0.15</definedName>
  </definedNames>
  <calcPr calcId="145621"/>
</workbook>
</file>

<file path=xl/calcChain.xml><?xml version="1.0" encoding="utf-8"?>
<calcChain xmlns="http://schemas.openxmlformats.org/spreadsheetml/2006/main">
  <c r="I18" i="4" l="1"/>
  <c r="I16" i="4"/>
  <c r="I15" i="4"/>
  <c r="I13" i="4"/>
  <c r="I12" i="4"/>
  <c r="I11" i="4"/>
  <c r="I8" i="4"/>
  <c r="I9" i="4"/>
  <c r="I7" i="4"/>
  <c r="E7" i="4"/>
  <c r="D18" i="4" l="1"/>
  <c r="D16" i="4"/>
  <c r="D15" i="4"/>
  <c r="D12" i="4"/>
  <c r="D13" i="4"/>
  <c r="D11" i="4"/>
  <c r="D8" i="4"/>
  <c r="D9" i="4"/>
  <c r="D7" i="4"/>
  <c r="O14" i="4" l="1"/>
  <c r="N14" i="4"/>
  <c r="E16" i="4"/>
  <c r="E18" i="4"/>
  <c r="R14" i="4" s="1"/>
  <c r="G7" i="4"/>
  <c r="E12" i="4"/>
  <c r="E13" i="4"/>
  <c r="E11" i="4"/>
  <c r="E8" i="4"/>
  <c r="E9" i="4"/>
  <c r="E15" i="4"/>
  <c r="G16" i="4" l="1"/>
  <c r="G11" i="4"/>
  <c r="G18" i="4" s="1"/>
  <c r="J18" i="4" s="1"/>
  <c r="F27" i="4" s="1"/>
  <c r="G15" i="4"/>
  <c r="G9" i="4"/>
  <c r="G13" i="4"/>
  <c r="G12" i="4"/>
  <c r="G8" i="4"/>
  <c r="Q14" i="4" l="1"/>
  <c r="U14" i="4" s="1"/>
  <c r="F30" i="4" s="1"/>
  <c r="K18" i="4"/>
  <c r="F28" i="4" s="1"/>
  <c r="F29" i="4" s="1"/>
  <c r="P14" i="4" l="1"/>
  <c r="S14" i="4" s="1"/>
  <c r="R6" i="4"/>
  <c r="R8" i="4"/>
  <c r="R7" i="4"/>
  <c r="T14" i="4" l="1"/>
  <c r="F31" i="4" s="1"/>
  <c r="F32" i="4" s="1"/>
  <c r="R12" i="4"/>
  <c r="R11" i="4"/>
  <c r="R10" i="4"/>
  <c r="R9" i="4"/>
  <c r="J13" i="4" l="1"/>
  <c r="J11" i="4"/>
  <c r="J12" i="4"/>
  <c r="Q10" i="4" s="1"/>
  <c r="J9" i="4"/>
  <c r="J7" i="4"/>
  <c r="J8" i="4"/>
  <c r="Q7" i="4" s="1"/>
  <c r="N13" i="4"/>
  <c r="N12" i="4"/>
  <c r="N11" i="4"/>
  <c r="N10" i="4"/>
  <c r="N9" i="4"/>
  <c r="N8" i="4"/>
  <c r="N7" i="4"/>
  <c r="N6" i="4"/>
  <c r="J16" i="4"/>
  <c r="D27" i="4" l="1"/>
  <c r="H27" i="4"/>
  <c r="Q13" i="4"/>
  <c r="K16" i="4"/>
  <c r="P13" i="4" s="1"/>
  <c r="K11" i="4"/>
  <c r="Q9" i="4"/>
  <c r="K7" i="4"/>
  <c r="Q6" i="4"/>
  <c r="K9" i="4"/>
  <c r="P8" i="4" s="1"/>
  <c r="Q8" i="4"/>
  <c r="K13" i="4"/>
  <c r="P11" i="4" s="1"/>
  <c r="Q11" i="4"/>
  <c r="K12" i="4"/>
  <c r="K8" i="4"/>
  <c r="O13" i="4"/>
  <c r="P6" i="4" l="1"/>
  <c r="H28" i="4"/>
  <c r="H29" i="4" s="1"/>
  <c r="P9" i="4"/>
  <c r="D28" i="4"/>
  <c r="D29" i="4" s="1"/>
  <c r="R13" i="4"/>
  <c r="S13" i="4" s="1"/>
  <c r="T13" i="4" s="1"/>
  <c r="P7" i="4"/>
  <c r="P10" i="4"/>
  <c r="U13" i="4" l="1"/>
  <c r="J15" i="4" l="1"/>
  <c r="C27" i="4" s="1"/>
  <c r="K15" i="4" l="1"/>
  <c r="Q12" i="4"/>
  <c r="O6" i="4"/>
  <c r="O12" i="4"/>
  <c r="C28" i="4" l="1"/>
  <c r="C29" i="4" s="1"/>
  <c r="P12" i="4"/>
  <c r="S12" i="4" s="1"/>
  <c r="T12" i="4" s="1"/>
  <c r="C31" i="4" s="1"/>
  <c r="E28" i="4"/>
  <c r="U12" i="4"/>
  <c r="C30" i="4" l="1"/>
  <c r="C32" i="4" s="1"/>
  <c r="U10" i="4"/>
  <c r="S9" i="4"/>
  <c r="T9" i="4" s="1"/>
  <c r="U9" i="4"/>
  <c r="S10" i="4"/>
  <c r="T10" i="4" s="1"/>
  <c r="U11" i="4"/>
  <c r="S11" i="4"/>
  <c r="T11" i="4" s="1"/>
  <c r="O11" i="4"/>
  <c r="O9" i="4"/>
  <c r="O10" i="4"/>
  <c r="O8" i="4"/>
  <c r="D30" i="4" l="1"/>
  <c r="D31" i="4"/>
  <c r="D32" i="4" l="1"/>
  <c r="O7" i="4"/>
  <c r="U7" i="4" l="1"/>
  <c r="S7" i="4"/>
  <c r="T7" i="4" s="1"/>
  <c r="S6" i="4"/>
  <c r="T6" i="4" s="1"/>
  <c r="S8" i="4"/>
  <c r="T8" i="4" s="1"/>
  <c r="U6" i="4"/>
  <c r="U8" i="4"/>
  <c r="H30" i="4" l="1"/>
  <c r="H31" i="4"/>
  <c r="H32" i="4" l="1"/>
  <c r="F33" i="4" l="1"/>
  <c r="C33" i="4"/>
  <c r="D33" i="4"/>
</calcChain>
</file>

<file path=xl/sharedStrings.xml><?xml version="1.0" encoding="utf-8"?>
<sst xmlns="http://schemas.openxmlformats.org/spreadsheetml/2006/main" count="197" uniqueCount="139">
  <si>
    <t>Inputs</t>
  </si>
  <si>
    <t>Name</t>
  </si>
  <si>
    <t>Average Shipping Cost (per pack)</t>
  </si>
  <si>
    <t>Total Order Quantity</t>
  </si>
  <si>
    <t>Average Drug Cost (per pack)</t>
  </si>
  <si>
    <t>Packs Per Month/Per Patient</t>
  </si>
  <si>
    <t>Shipping Cost Per Patient, Per Month</t>
  </si>
  <si>
    <t>Product Cost PPPY</t>
  </si>
  <si>
    <t>Shipping Cost PPPY</t>
  </si>
  <si>
    <t>FDCs</t>
  </si>
  <si>
    <t>Instructions</t>
  </si>
  <si>
    <t>Tablet 1</t>
  </si>
  <si>
    <t>Tablet 2</t>
  </si>
  <si>
    <t>Tablet 3</t>
  </si>
  <si>
    <t>Type</t>
  </si>
  <si>
    <t>Background</t>
  </si>
  <si>
    <t>Percent Difference</t>
  </si>
  <si>
    <t>All input cells are shaded in yellow</t>
  </si>
  <si>
    <t>Total Product Cost (PPPY)</t>
  </si>
  <si>
    <t>Total Shipping Cost (PPPY)</t>
  </si>
  <si>
    <t>Singles</t>
  </si>
  <si>
    <t>Formulations</t>
  </si>
  <si>
    <t>FDC Dual</t>
  </si>
  <si>
    <t>FDC Triple</t>
  </si>
  <si>
    <t>TDF (40mg/scoop) Powder</t>
  </si>
  <si>
    <t>AZT (60 mg) Tablet (Disp)</t>
  </si>
  <si>
    <t>FDC (dual or triple)</t>
  </si>
  <si>
    <t>AZT (100 mg) Tablet</t>
  </si>
  <si>
    <t>3TC (30 mg) Tablet (Disp)</t>
  </si>
  <si>
    <t>3TC (30 mg) Tablet</t>
  </si>
  <si>
    <t>ABC (60 mg) Tablet</t>
  </si>
  <si>
    <t>ABC (60 mg) Tablet (Disp)</t>
  </si>
  <si>
    <t>ABC/3TC (60/30 mg) Tablet (Disp)</t>
  </si>
  <si>
    <t>AZT (100 mg) Capsule</t>
  </si>
  <si>
    <t>AZT (60 mg) Tablet</t>
  </si>
  <si>
    <t>AZT/3TC (60/30 mg) Tablet (Disp)</t>
  </si>
  <si>
    <t>AZT/3TC/NVP (60/30/50 mg) Tablet (Disp)</t>
  </si>
  <si>
    <t>ABC/AZT/3TC (60/60/30 mg) Tablet (Disp)</t>
  </si>
  <si>
    <t>d4T/3TC (12/60 mg) Tablet (Disp)</t>
  </si>
  <si>
    <t>d4T/3TC (6/30 mg) Tablet (Disp)</t>
  </si>
  <si>
    <t>EFV (100 mg) Capsule</t>
  </si>
  <si>
    <t>EFV (100 mg) Tablet</t>
  </si>
  <si>
    <t>EFV (200 mg) Capsule</t>
  </si>
  <si>
    <t>EFV (50 mg) Capsule</t>
  </si>
  <si>
    <t>EFV (50 mg) Tablet</t>
  </si>
  <si>
    <t>LPV/r (100/25 mg) Tablet (HS)</t>
  </si>
  <si>
    <t>NVP (50 mg) Tablet (Disp)</t>
  </si>
  <si>
    <t>Single Tablet (if dual FDC)</t>
  </si>
  <si>
    <t>Oral Solution 1</t>
  </si>
  <si>
    <t>Oral Solution 2</t>
  </si>
  <si>
    <t>Oral Solution 3</t>
  </si>
  <si>
    <t>All input cells to be entered manually are shaded yellow on the calculation tab.</t>
  </si>
  <si>
    <t>Additional Information:</t>
  </si>
  <si>
    <t>The graph on the calculations tabs will automatically update based on the information you have entered.</t>
  </si>
  <si>
    <t>The Reference Sheet lists all formulations and corresponding daily doses for children 10-13.9kg. No modifications are needed to input values on this sheet or perform calculations.</t>
  </si>
  <si>
    <r>
      <t>Specifically, oral solution formulations should be avoided where possible, and especially if the volumes are large – such as greater than 10ml per dose.  Dispersible tablets (or tablets for oral solution) are the preferred solid oral dosage form, since each dispersible tablet can be made into a liquid at the point of use.  The general principle is that young children should be switched to available solid oral dosage form as soon as they are tolerated</t>
    </r>
    <r>
      <rPr>
        <vertAlign val="superscript"/>
        <sz val="10"/>
        <rFont val="Arial"/>
        <family val="2"/>
      </rPr>
      <t>[2]</t>
    </r>
    <r>
      <rPr>
        <sz val="10"/>
        <rFont val="Arial"/>
        <family val="2"/>
      </rPr>
      <t>.  For paediatric regimens containing lopinavir/ritonavir (LPV/r), an additional formulation of heat-stable LPV/r oral pellets (40mg/10mg per capsule) may be used to replace the LPV/r oral solution (80mg/20mg/ml)</t>
    </r>
    <r>
      <rPr>
        <vertAlign val="superscript"/>
        <sz val="10"/>
        <rFont val="Arial"/>
        <family val="2"/>
      </rPr>
      <t>[3],[4]</t>
    </r>
    <r>
      <rPr>
        <sz val="10"/>
        <rFont val="Arial"/>
        <family val="2"/>
      </rPr>
      <t xml:space="preserve">.  </t>
    </r>
  </si>
  <si>
    <r>
      <t>1)</t>
    </r>
    <r>
      <rPr>
        <b/>
        <sz val="7"/>
        <rFont val="Times New Roman"/>
        <family val="1"/>
      </rPr>
      <t xml:space="preserve">     </t>
    </r>
    <r>
      <rPr>
        <b/>
        <sz val="10"/>
        <rFont val="Arial"/>
        <family val="2"/>
      </rPr>
      <t>For the supply chain and logistical management teams in country:</t>
    </r>
  </si>
  <si>
    <r>
      <t>a)</t>
    </r>
    <r>
      <rPr>
        <sz val="7"/>
        <rFont val="Times New Roman"/>
        <family val="1"/>
      </rPr>
      <t xml:space="preserve">     </t>
    </r>
    <r>
      <rPr>
        <sz val="10"/>
        <rFont val="Arial"/>
        <family val="2"/>
      </rPr>
      <t>FDCs and other heat-stable formulations eliminate the need for cold-chain during transportation and for the national programme and patient</t>
    </r>
  </si>
  <si>
    <r>
      <t>b)</t>
    </r>
    <r>
      <rPr>
        <sz val="7"/>
        <rFont val="Times New Roman"/>
        <family val="1"/>
      </rPr>
      <t xml:space="preserve">    </t>
    </r>
    <r>
      <rPr>
        <sz val="10"/>
        <rFont val="Arial"/>
        <family val="2"/>
      </rPr>
      <t>FDCs are generally less expensive and easier to manage for programmes. Switching to FDCs can result in significant decrease in paediatric ART budgets, primarily driven from lower freight volumes that reduce transportation and storage costs.</t>
    </r>
  </si>
  <si>
    <r>
      <t>c)</t>
    </r>
    <r>
      <rPr>
        <sz val="7"/>
        <rFont val="Times New Roman"/>
        <family val="1"/>
      </rPr>
      <t xml:space="preserve">     </t>
    </r>
    <r>
      <rPr>
        <sz val="10"/>
        <rFont val="Arial"/>
        <family val="2"/>
      </rPr>
      <t xml:space="preserve">FDCs reduce the number of overall products to manage at all facility levels.  This includes the management of stock, quantification, and ordering.  </t>
    </r>
  </si>
  <si>
    <r>
      <t>2)</t>
    </r>
    <r>
      <rPr>
        <b/>
        <sz val="7"/>
        <rFont val="Times New Roman"/>
        <family val="1"/>
      </rPr>
      <t xml:space="preserve">     </t>
    </r>
    <r>
      <rPr>
        <b/>
        <sz val="10"/>
        <rFont val="Arial"/>
        <family val="2"/>
      </rPr>
      <t xml:space="preserve">For the healthcare worker and pharmacist:  </t>
    </r>
  </si>
  <si>
    <r>
      <t>a)</t>
    </r>
    <r>
      <rPr>
        <sz val="7"/>
        <rFont val="Times New Roman"/>
        <family val="1"/>
      </rPr>
      <t xml:space="preserve">     </t>
    </r>
    <r>
      <rPr>
        <sz val="10"/>
        <rFont val="Arial"/>
        <family val="2"/>
      </rPr>
      <t xml:space="preserve">FDCs simplify administration by decreasing the number of products and packs required to treat a paediatric patient.  Two to three drugs are delivered simultaneously instead of individually to the child.  Using the regimen of AZT/3TC/NVP as an example, 7 bottles in total of the oral solution are required to treat a 10kg child for one month vs. 2 packs of a triple FDC.  </t>
    </r>
  </si>
  <si>
    <r>
      <t>b)</t>
    </r>
    <r>
      <rPr>
        <sz val="7"/>
        <rFont val="Times New Roman"/>
        <family val="1"/>
      </rPr>
      <t xml:space="preserve">    </t>
    </r>
    <r>
      <rPr>
        <sz val="10"/>
        <rFont val="Arial"/>
        <family val="2"/>
      </rPr>
      <t>Dispersible FDCs can be given to infants and children of all ages and weight bands by mixing with food, water, or breast milk.  LPV/r oral pellets can be mixed with food or breast milk</t>
    </r>
    <r>
      <rPr>
        <vertAlign val="superscript"/>
        <sz val="10"/>
        <rFont val="Arial"/>
        <family val="2"/>
      </rPr>
      <t>3</t>
    </r>
    <r>
      <rPr>
        <sz val="10"/>
        <rFont val="Arial"/>
        <family val="2"/>
      </rPr>
      <t>.</t>
    </r>
  </si>
  <si>
    <r>
      <t>c)</t>
    </r>
    <r>
      <rPr>
        <sz val="7"/>
        <rFont val="Times New Roman"/>
        <family val="1"/>
      </rPr>
      <t xml:space="preserve">     </t>
    </r>
    <r>
      <rPr>
        <sz val="10"/>
        <rFont val="Arial"/>
        <family val="2"/>
      </rPr>
      <t xml:space="preserve">Adherence can be improved through simplified administration.  Furthermore, FDCs allow for simplified measure of adherence with pill counting.   </t>
    </r>
  </si>
  <si>
    <r>
      <t>d)</t>
    </r>
    <r>
      <rPr>
        <sz val="7"/>
        <rFont val="Times New Roman"/>
        <family val="1"/>
      </rPr>
      <t xml:space="preserve">    </t>
    </r>
    <r>
      <rPr>
        <sz val="10"/>
        <rFont val="Arial"/>
        <family val="2"/>
      </rPr>
      <t>Longer shelf life of FDCs and LPV/r oral pellets as compared to open bottles of oral solutions</t>
    </r>
  </si>
  <si>
    <r>
      <t>3)</t>
    </r>
    <r>
      <rPr>
        <b/>
        <sz val="7"/>
        <rFont val="Times New Roman"/>
        <family val="1"/>
      </rPr>
      <t xml:space="preserve">     </t>
    </r>
    <r>
      <rPr>
        <b/>
        <sz val="10"/>
        <rFont val="Arial"/>
        <family val="2"/>
      </rPr>
      <t>For the caregiver and patient:</t>
    </r>
  </si>
  <si>
    <r>
      <t>a)</t>
    </r>
    <r>
      <rPr>
        <sz val="7"/>
        <rFont val="Times New Roman"/>
        <family val="1"/>
      </rPr>
      <t xml:space="preserve">     </t>
    </r>
    <r>
      <rPr>
        <sz val="10"/>
        <rFont val="Arial"/>
        <family val="2"/>
      </rPr>
      <t xml:space="preserve">FDCs ease administration to the patient and can avoid the unpleasant taste for most oral solutions </t>
    </r>
  </si>
  <si>
    <t>[1] WHO Consolidated guidelines on the use of antiretroviral drugs for treating and preventing HIV infection, 2013 page 198</t>
  </si>
  <si>
    <t>[2] WHO Consolidated guidelines on the use of antiretroviral drugs for treating and preventing HIV infection, 2013 Annex 7, page 244</t>
  </si>
  <si>
    <r>
      <t>Normative guidance from the WHO on product formulation decisions to support the implementation of regimens in the WHO ART Guidelines clearly state a preference to switch to age-appropriate FDCs, scored or dispersible products, if such formulations are available, for optimizing treatment regimens for paediatric HIV/AIDS patients and notes several clear advantages to their use</t>
    </r>
    <r>
      <rPr>
        <vertAlign val="superscript"/>
        <sz val="10"/>
        <rFont val="Arial"/>
        <family val="2"/>
      </rPr>
      <t>[1]</t>
    </r>
    <r>
      <rPr>
        <sz val="10"/>
        <rFont val="Arial"/>
        <family val="2"/>
      </rPr>
      <t xml:space="preserve">.  </t>
    </r>
  </si>
  <si>
    <t>[5] http://www.aidsmap.com/Dosing-errors-of-liquid-AZT-exceedingly-common-and-related-to-poorer-HIV-health-literacy/page/2826428/</t>
  </si>
  <si>
    <t>[6] http://www.theglobalfund.org/en/sourcingprocurement/updates/2014-08-13_Update_on_Paediatric_ARV_Procurement_Working_Group/</t>
  </si>
  <si>
    <t xml:space="preserve">[7] Please check for available updates to the list at http://www.emtct-iatt.org/resources-main/ </t>
  </si>
  <si>
    <r>
      <t xml:space="preserve">b)   FDCs reduce the risk of measurement errors that lead to dosing inaccuracies </t>
    </r>
    <r>
      <rPr>
        <vertAlign val="superscript"/>
        <sz val="10"/>
        <rFont val="Arial"/>
        <family val="2"/>
      </rPr>
      <t>[5]</t>
    </r>
  </si>
  <si>
    <r>
      <t>c)</t>
    </r>
    <r>
      <rPr>
        <sz val="7"/>
        <rFont val="Times New Roman"/>
        <family val="1"/>
      </rPr>
      <t>    </t>
    </r>
    <r>
      <rPr>
        <sz val="10"/>
        <rFont val="Arial"/>
        <family val="2"/>
      </rPr>
      <t xml:space="preserve"> FDCs overcome the barrier of being difficult to conceal, heavy, and inconvenient to carry for the caregiver and patient</t>
    </r>
  </si>
  <si>
    <r>
      <t>The Paediatric ARV Procurement Working Group (PAPWG)</t>
    </r>
    <r>
      <rPr>
        <vertAlign val="superscript"/>
        <sz val="10"/>
        <rFont val="Arial"/>
        <family val="2"/>
      </rPr>
      <t>[6]</t>
    </r>
    <r>
      <rPr>
        <sz val="10"/>
        <rFont val="Arial"/>
        <family val="2"/>
      </rPr>
      <t xml:space="preserve"> promotes ARV product optimization by following the recommendations of the WHO HIV treatment guidelines and the Inter-Agency Task Team on the Prevention and Treatment of HIV infection in Pregnant Women, Mothers and Children (IATT) optimal list of paediatric ARV formulations</t>
    </r>
    <r>
      <rPr>
        <vertAlign val="superscript"/>
        <sz val="10"/>
        <rFont val="Arial"/>
        <family val="2"/>
      </rPr>
      <t>[7]</t>
    </r>
    <r>
      <rPr>
        <sz val="10"/>
        <rFont val="Arial"/>
        <family val="2"/>
      </rPr>
      <t>.</t>
    </r>
  </si>
  <si>
    <t>LPV/r (40/100 mg) Oral Pellet/Cap (HS)</t>
  </si>
  <si>
    <t>Backend Calculations</t>
  </si>
  <si>
    <t>Cost Summary</t>
  </si>
  <si>
    <t>Total Order Cost (PPPY)</t>
  </si>
  <si>
    <t xml:space="preserve">Total Product Cost </t>
  </si>
  <si>
    <t xml:space="preserve">Total Shipping Cost </t>
  </si>
  <si>
    <t>Total Order Cost</t>
  </si>
  <si>
    <t>2) For comparison, this tool calculates the estimated cost for children in the 10-13.9kg weight band only</t>
  </si>
  <si>
    <t>3) This tool only calculates costs for formulations listed in the Reference Sheet</t>
  </si>
  <si>
    <t>Estimate freight cost (% of total drug cost) for medium-sized order volumes</t>
  </si>
  <si>
    <t>None</t>
  </si>
  <si>
    <t xml:space="preserve">1) Enter product formulations for original and optimized regimen scenarios: whether three single and/or oral solutions combinations and a comparative FDC formulation. The FDC can be a triple FDC or a dual FDC +single. </t>
  </si>
  <si>
    <t>Product</t>
  </si>
  <si>
    <t>Product Cost</t>
  </si>
  <si>
    <t>Oral Pellets</t>
  </si>
  <si>
    <t>Oral Solutions</t>
  </si>
  <si>
    <t>Unit Price (USD)</t>
  </si>
  <si>
    <t>Pack size</t>
  </si>
  <si>
    <t>r (100 mg) Tablet (HS)</t>
  </si>
  <si>
    <t>EFV (100 mg) Tablet (Disp)</t>
  </si>
  <si>
    <t>EFV (200 mg) Tablet (Scored)</t>
  </si>
  <si>
    <t>NVP (100 mg) Tablet (Disp)</t>
  </si>
  <si>
    <t>NVP (100 mg) Tablet</t>
  </si>
  <si>
    <t>WHO Daily Dose (10-14kg) - in pills/day or ml/day</t>
  </si>
  <si>
    <t>ABC/3TC (120/60 mg) Tablet (Disp)</t>
  </si>
  <si>
    <t>ABC (20 mg/ml) Oral sol</t>
  </si>
  <si>
    <t>LPV/r (80/20 mg/ml) Oral sol</t>
  </si>
  <si>
    <t>r (80 mg/ml) Oral sol</t>
  </si>
  <si>
    <t>Oral solution</t>
  </si>
  <si>
    <t>Reference Pricing (USD)</t>
  </si>
  <si>
    <t>NVP (50/5 mg/ml) Oral susp w/ syr</t>
  </si>
  <si>
    <t>AZT (50/5 mg/ml) Oral sol w/ syr</t>
  </si>
  <si>
    <t>3TC (50/5 mg/ml) Oral sol w/syr</t>
  </si>
  <si>
    <t>Pellets</t>
  </si>
  <si>
    <r>
      <t xml:space="preserve">Oral Pellets - </t>
    </r>
    <r>
      <rPr>
        <b/>
        <i/>
        <sz val="10"/>
        <rFont val="Arial"/>
        <family val="2"/>
      </rPr>
      <t>LPV/r only</t>
    </r>
  </si>
  <si>
    <t>SCMSInquire</t>
  </si>
  <si>
    <t>N/A</t>
  </si>
  <si>
    <r>
      <t xml:space="preserve">1) </t>
    </r>
    <r>
      <rPr>
        <u/>
        <sz val="10"/>
        <rFont val="Arial"/>
        <family val="2"/>
      </rPr>
      <t>All costs need to be in the same currency</t>
    </r>
    <r>
      <rPr>
        <sz val="10"/>
        <rFont val="Arial"/>
        <family val="2"/>
      </rPr>
      <t>. The tool automatically uses US$, however this can be changed by the user as desired.  Please note, however, that reference pricing is in USD only</t>
    </r>
  </si>
  <si>
    <t xml:space="preserve">Pediatric antiretrovirals (ARVs) have several formulations of the same product to select from.  Of the different formulations available, countries have several options when procuring paediatric ARVs.  These include oral solutions (i.e. oral liquids or syrups), single tablets or capsules, dual- or triple-fixed dose combinations (FDCs), and oral pellets (currently packaged in capsules).  </t>
  </si>
  <si>
    <t xml:space="preserve">There are numerous benefits of switching to solid oral dosage forms over oral solutions for paediatric antiretrovirals currently in use for ART:  </t>
  </si>
  <si>
    <t>The back calculations for this tool are provided in columns M-T on the calculations tab for your reference.</t>
  </si>
  <si>
    <t>Instructions to use this tool:</t>
  </si>
  <si>
    <t>4) Only pediatric ARV forms with both single and FDC formulations available on market are considered in this cost comparator tool</t>
  </si>
  <si>
    <t>Restrictions of this tool:</t>
  </si>
  <si>
    <t>This tool is designed to demonstrate the potential cost savings realized by using FDCs instead of single tablets, oral solutions, or pellets when considering regimen optimization.  The tool can also be used to calculate the difference in price for the latest LPV/r formulations as part of a programme’s evaluation.</t>
  </si>
  <si>
    <r>
      <t>[3] IATT FACT SHEET ON LOPINAVIR AND RITONAVIR (LPV/R) ORAL PELLETS 40MG/10MG per capsule bottle pack containing 120 capsules:  http://goo.gl/QboC4p</t>
    </r>
    <r>
      <rPr>
        <sz val="8"/>
        <rFont val="Calibri"/>
        <family val="2"/>
      </rPr>
      <t xml:space="preserve"> </t>
    </r>
  </si>
  <si>
    <t>[4] POLICY BRIEF SUPPLY PLANNING FOR NEW DOSAGE FORM OF LOPINAVIR AND RITONAVIR ORAL PELLETS 40MG/10MG per capsule, pack of 120 capsules:  http://goo.gl/usiL6XT</t>
  </si>
  <si>
    <t>Note1: For LPV/r comparison of oral solution vs 100/25mg vs 40/10mg oral pellets: Select "None" for unused formulation cells (cells C42, C43, C46, C47, C49, C50), and enter inputs for LPV/r oral pellets in row 52</t>
  </si>
  <si>
    <t>Note 2: Pack size will automatically popoulate based on each product selected</t>
  </si>
  <si>
    <t>2) Enter total quantity of each product ordered, ideally in quantity equivalents across oral solutions, tablets, and FDCs to compare across formulations.  A reference quantity calculation is provided as a guide.</t>
  </si>
  <si>
    <t>3) Enter unit price of each product ordered.  The default currency is US$ but can be changed by the user</t>
  </si>
  <si>
    <t>This tool uses price per patient per year (PPPY) broken down by total product cost and total shipping costs in order to highlight potential cost savings from using FDCs vs  other formulation types.</t>
  </si>
  <si>
    <r>
      <t>Pack Size</t>
    </r>
    <r>
      <rPr>
        <b/>
        <vertAlign val="superscript"/>
        <sz val="10"/>
        <color theme="0"/>
        <rFont val="Arial"/>
        <family val="2"/>
      </rPr>
      <t>1</t>
    </r>
  </si>
  <si>
    <t>[1] Larger pack sizes favored for better comparison across formulations</t>
  </si>
  <si>
    <r>
      <t>Order Quant Equiv (ref only)</t>
    </r>
    <r>
      <rPr>
        <b/>
        <vertAlign val="superscript"/>
        <sz val="10"/>
        <color theme="0"/>
        <rFont val="Arial"/>
        <family val="2"/>
      </rPr>
      <t>2</t>
    </r>
  </si>
  <si>
    <r>
      <t xml:space="preserve">[2] Reference calculation of Order Quantity Equivalents  </t>
    </r>
    <r>
      <rPr>
        <i/>
        <sz val="10"/>
        <rFont val="Arial"/>
        <family val="2"/>
      </rPr>
      <t>based on quantity of Oral Solution 1</t>
    </r>
  </si>
  <si>
    <r>
      <t>Ref Price (USD)</t>
    </r>
    <r>
      <rPr>
        <b/>
        <vertAlign val="superscript"/>
        <sz val="10"/>
        <color theme="0"/>
        <rFont val="Arial"/>
        <family val="2"/>
      </rPr>
      <t>3</t>
    </r>
  </si>
  <si>
    <t>[3] Assuming medium-sized order volumes and current (Q1 2016) commodity pricing</t>
  </si>
  <si>
    <r>
      <t>Shipping Cost Estimate</t>
    </r>
    <r>
      <rPr>
        <b/>
        <vertAlign val="superscript"/>
        <sz val="10"/>
        <color theme="0"/>
        <rFont val="Arial"/>
        <family val="2"/>
      </rPr>
      <t>4</t>
    </r>
  </si>
  <si>
    <t>[4] When available, reference pricing provided from CHAI Q4 2015 and PPM Q1 2016 reference price lists, and SCMS e-catalogue price estimates</t>
  </si>
  <si>
    <t>Potential Cost Reduction:  FDCs vs. Tablets vs. Oral Pellets  vs. Oral Solutions</t>
  </si>
  <si>
    <t>Tablets (singles)</t>
  </si>
  <si>
    <t>Daily Dose at 10-13.9kgs (pills/day or ml/day)</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</si>
</sst>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quot;bn&quot;"/>
    <numFmt numFmtId="166" formatCode="_-* #,##0.00\ _€_-;\-* #,##0.00\ _€_-;_-* &quot;-&quot;??\ _€_-;_-@_-"/>
    <numFmt numFmtId="167" formatCode="\€#,##0.00"/>
    <numFmt numFmtId="168" formatCode="\€#,##0.0,,,&quot;bn&quot;"/>
    <numFmt numFmtId="169" formatCode="\€#,##0.0,,&quot;m&quot;"/>
    <numFmt numFmtId="170" formatCode="\€#,##0.0,&quot;k&quot;"/>
    <numFmt numFmtId="171" formatCode="\£#,##0.00"/>
    <numFmt numFmtId="172" formatCode="\£#,##0.0,,,&quot;bn&quot;"/>
    <numFmt numFmtId="173" formatCode="\£#,##0.0,,&quot;m&quot;"/>
    <numFmt numFmtId="174" formatCode="\£#,##0.0,&quot;k&quot;"/>
    <numFmt numFmtId="175" formatCode="#,##0.0,,&quot;m&quot;"/>
    <numFmt numFmtId="176" formatCode="[$$-409]#,##0.00"/>
    <numFmt numFmtId="177" formatCode="#,###,##0,&quot;k&quot;"/>
    <numFmt numFmtId="178" formatCode="\$#,##0.0,,,&quot;bn&quot;"/>
    <numFmt numFmtId="179" formatCode="\$#,##0.0,,&quot;m&quot;"/>
    <numFmt numFmtId="180" formatCode="\$#,##0.0,&quot;k&quot;"/>
    <numFmt numFmtId="181" formatCode="&quot;$&quot;#,##0.00"/>
    <numFmt numFmtId="182" formatCode="&quot;$&quot;#,##0"/>
    <numFmt numFmtId="183" formatCode="_(* #,##0_);_(* \(#,##0\);_(* &quot;-&quot;??_);_(@_)"/>
  </numFmts>
  <fonts count="46" x14ac:knownFonts="1">
    <font>
      <sz val="10"/>
      <name val="Arial"/>
      <family val="2"/>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color theme="1"/>
      <name val="Arial Narrow"/>
      <family val="2"/>
    </font>
    <font>
      <sz val="11"/>
      <color indexed="62"/>
      <name val="Calibri"/>
      <family val="2"/>
    </font>
    <font>
      <i/>
      <sz val="11"/>
      <color indexed="23"/>
      <name val="Calibri"/>
      <family val="2"/>
    </font>
    <font>
      <sz val="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1"/>
      <color theme="1"/>
      <name val="Calibri"/>
      <family val="2"/>
    </font>
    <font>
      <b/>
      <sz val="12"/>
      <name val="Arial"/>
      <family val="2"/>
    </font>
    <font>
      <b/>
      <sz val="18"/>
      <color indexed="56"/>
      <name val="Cambria"/>
      <family val="2"/>
    </font>
    <font>
      <b/>
      <sz val="11"/>
      <color indexed="8"/>
      <name val="Calibri"/>
      <family val="2"/>
    </font>
    <font>
      <sz val="12"/>
      <name val="Arial Black"/>
      <family val="2"/>
    </font>
    <font>
      <b/>
      <i/>
      <sz val="22"/>
      <name val="Arial"/>
      <family val="2"/>
    </font>
    <font>
      <b/>
      <i/>
      <sz val="16"/>
      <name val="Arial"/>
      <family val="2"/>
    </font>
    <font>
      <sz val="16"/>
      <name val="Arial"/>
      <family val="2"/>
    </font>
    <font>
      <sz val="10"/>
      <color theme="0"/>
      <name val="Arial"/>
      <family val="2"/>
    </font>
    <font>
      <sz val="10"/>
      <color rgb="FFFF0000"/>
      <name val="Arial"/>
      <family val="2"/>
    </font>
    <font>
      <sz val="10"/>
      <color theme="1"/>
      <name val="Arial"/>
      <family val="2"/>
    </font>
    <font>
      <i/>
      <sz val="11"/>
      <name val="Arial"/>
      <family val="2"/>
    </font>
    <font>
      <sz val="11"/>
      <name val="Calibri"/>
      <family val="2"/>
    </font>
    <font>
      <vertAlign val="superscript"/>
      <sz val="10"/>
      <name val="Arial"/>
      <family val="2"/>
    </font>
    <font>
      <b/>
      <sz val="7"/>
      <name val="Times New Roman"/>
      <family val="1"/>
    </font>
    <font>
      <sz val="7"/>
      <name val="Times New Roman"/>
      <family val="1"/>
    </font>
    <font>
      <sz val="8"/>
      <name val="Arial"/>
      <family val="2"/>
    </font>
    <font>
      <sz val="8"/>
      <name val="Calibri"/>
      <family val="2"/>
    </font>
    <font>
      <b/>
      <i/>
      <sz val="18"/>
      <name val="Arial"/>
      <family val="2"/>
    </font>
    <font>
      <u/>
      <sz val="10"/>
      <name val="Arial"/>
      <family val="2"/>
    </font>
    <font>
      <i/>
      <sz val="10"/>
      <name val="Arial"/>
      <family val="2"/>
    </font>
    <font>
      <b/>
      <i/>
      <sz val="10"/>
      <name val="Arial"/>
      <family val="2"/>
    </font>
    <font>
      <vertAlign val="superscript"/>
      <sz val="14"/>
      <name val="Calibri"/>
      <family val="2"/>
    </font>
    <font>
      <b/>
      <vertAlign val="superscript"/>
      <sz val="1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rgb="FFFFFFC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s>
  <cellStyleXfs count="13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3" borderId="0" applyNumberFormat="0" applyBorder="0" applyAlignment="0" applyProtection="0"/>
    <xf numFmtId="165" fontId="2" fillId="0" borderId="0" applyFont="0" applyFill="0" applyBorder="0" applyAlignment="0" applyProtection="0"/>
    <xf numFmtId="0" fontId="9" fillId="20" borderId="1" applyNumberFormat="0" applyAlignment="0" applyProtection="0"/>
    <xf numFmtId="0" fontId="9" fillId="20" borderId="1" applyNumberFormat="0" applyAlignment="0" applyProtection="0"/>
    <xf numFmtId="0" fontId="10" fillId="0" borderId="2" applyNumberFormat="0" applyFill="0" applyAlignment="0" applyProtection="0"/>
    <xf numFmtId="0" fontId="11" fillId="21" borderId="3" applyNumberFormat="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 fillId="0" borderId="0" applyFont="0" applyFill="0" applyBorder="0" applyAlignment="0" applyProtection="0"/>
    <xf numFmtId="0" fontId="5" fillId="22" borderId="4" applyNumberFormat="0" applyFont="0" applyAlignment="0" applyProtection="0"/>
    <xf numFmtId="44" fontId="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3" fillId="7" borderId="1" applyNumberFormat="0" applyAlignment="0" applyProtection="0"/>
    <xf numFmtId="167"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4" fillId="0" borderId="0" applyNumberFormat="0" applyFill="0" applyBorder="0" applyAlignment="0" applyProtection="0"/>
    <xf numFmtId="171" fontId="2" fillId="0" borderId="0" applyFont="0" applyFill="0" applyBorder="0" applyAlignment="0" applyProtection="0"/>
    <xf numFmtId="172" fontId="15" fillId="0" borderId="0" applyFont="0" applyFill="0" applyBorder="0" applyAlignment="0" applyProtection="0"/>
    <xf numFmtId="173" fontId="2" fillId="0" borderId="0" applyFont="0" applyFill="0" applyBorder="0" applyAlignment="0" applyProtection="0"/>
    <xf numFmtId="174" fontId="15" fillId="0" borderId="0" applyFont="0" applyFill="0" applyBorder="0" applyAlignment="0" applyProtection="0"/>
    <xf numFmtId="0" fontId="16"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8" fillId="3" borderId="0" applyNumberFormat="0" applyBorder="0" applyAlignment="0" applyProtection="0"/>
    <xf numFmtId="0" fontId="10" fillId="0" borderId="2" applyNumberFormat="0" applyFill="0" applyAlignment="0" applyProtection="0"/>
    <xf numFmtId="175" fontId="2" fillId="0" borderId="0" applyFont="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176" fontId="1" fillId="0" borderId="0"/>
    <xf numFmtId="176"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176" fontId="2" fillId="0" borderId="0"/>
    <xf numFmtId="0" fontId="1" fillId="0" borderId="0"/>
    <xf numFmtId="0" fontId="1" fillId="0" borderId="0"/>
    <xf numFmtId="0" fontId="12" fillId="0" borderId="0"/>
    <xf numFmtId="0" fontId="2" fillId="0" borderId="0"/>
    <xf numFmtId="0" fontId="2" fillId="0" borderId="0"/>
    <xf numFmtId="0" fontId="2" fillId="0" borderId="0"/>
    <xf numFmtId="0" fontId="5" fillId="22" borderId="4" applyNumberFormat="0" applyFont="0" applyAlignment="0" applyProtection="0"/>
    <xf numFmtId="0" fontId="21" fillId="20" borderId="8" applyNumberFormat="0" applyAlignment="0" applyProtection="0"/>
    <xf numFmtId="9" fontId="5"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0" fontId="3" fillId="0" borderId="0" applyNumberFormat="0" applyFill="0" applyBorder="0" applyAlignment="0" applyProtection="0"/>
    <xf numFmtId="0" fontId="16" fillId="4" borderId="0" applyNumberFormat="0" applyBorder="0" applyAlignment="0" applyProtection="0"/>
    <xf numFmtId="0" fontId="21" fillId="20" borderId="8" applyNumberFormat="0" applyAlignment="0" applyProtection="0"/>
    <xf numFmtId="49" fontId="23" fillId="0" borderId="0" applyFont="0" applyFill="0" applyBorder="0" applyAlignment="0" applyProtection="0"/>
    <xf numFmtId="0" fontId="14" fillId="0" borderId="0" applyNumberFormat="0" applyFill="0" applyBorder="0" applyAlignment="0" applyProtection="0"/>
    <xf numFmtId="177" fontId="2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5" fillId="0" borderId="9" applyNumberFormat="0" applyFill="0" applyAlignment="0" applyProtection="0"/>
    <xf numFmtId="176" fontId="26"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0" fontId="11" fillId="21" borderId="3" applyNumberFormat="0" applyAlignment="0" applyProtection="0"/>
    <xf numFmtId="0" fontId="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05">
    <xf numFmtId="0" fontId="0" fillId="0" borderId="0" xfId="0"/>
    <xf numFmtId="0" fontId="0" fillId="0" borderId="10" xfId="0" applyBorder="1"/>
    <xf numFmtId="0" fontId="29" fillId="0" borderId="10" xfId="0" applyFont="1" applyBorder="1"/>
    <xf numFmtId="0" fontId="0" fillId="0" borderId="0" xfId="0" applyBorder="1"/>
    <xf numFmtId="0" fontId="0" fillId="0" borderId="0" xfId="0" applyFill="1"/>
    <xf numFmtId="0" fontId="0" fillId="0" borderId="0" xfId="0" applyFont="1"/>
    <xf numFmtId="0" fontId="0" fillId="0" borderId="0" xfId="0" applyFill="1" applyAlignment="1">
      <alignment wrapText="1"/>
    </xf>
    <xf numFmtId="0" fontId="31" fillId="0" borderId="0" xfId="0" applyFont="1"/>
    <xf numFmtId="0" fontId="31" fillId="0" borderId="0" xfId="0" applyFont="1" applyFill="1"/>
    <xf numFmtId="0" fontId="0" fillId="0" borderId="0" xfId="0" applyFont="1" applyFill="1"/>
    <xf numFmtId="0" fontId="32" fillId="0" borderId="0" xfId="0" applyFont="1"/>
    <xf numFmtId="0" fontId="32" fillId="0" borderId="0" xfId="0" applyFont="1" applyFill="1"/>
    <xf numFmtId="0" fontId="34" fillId="0" borderId="0" xfId="0" applyFont="1"/>
    <xf numFmtId="0" fontId="34" fillId="0" borderId="0" xfId="0" applyFont="1"/>
    <xf numFmtId="0" fontId="0" fillId="0" borderId="0" xfId="0" applyAlignment="1">
      <alignment wrapText="1"/>
    </xf>
    <xf numFmtId="0" fontId="0" fillId="25" borderId="0" xfId="0" applyFill="1"/>
    <xf numFmtId="0" fontId="29" fillId="25" borderId="10" xfId="0" applyFont="1" applyFill="1" applyBorder="1"/>
    <xf numFmtId="0" fontId="0" fillId="25" borderId="10" xfId="0" applyFill="1" applyBorder="1"/>
    <xf numFmtId="0" fontId="2" fillId="25" borderId="0" xfId="0" applyFont="1" applyFill="1" applyAlignment="1">
      <alignment vertical="center"/>
    </xf>
    <xf numFmtId="0" fontId="0" fillId="25" borderId="0" xfId="0" applyFont="1" applyFill="1" applyAlignment="1">
      <alignment horizontal="left" vertical="center" wrapText="1"/>
    </xf>
    <xf numFmtId="0" fontId="3" fillId="25" borderId="0" xfId="0" applyFont="1" applyFill="1" applyAlignment="1">
      <alignment horizontal="left" vertical="center" indent="2"/>
    </xf>
    <xf numFmtId="0" fontId="2" fillId="25" borderId="0" xfId="0" applyFont="1" applyFill="1" applyAlignment="1">
      <alignment horizontal="left" vertical="center" wrapText="1"/>
    </xf>
    <xf numFmtId="0" fontId="0" fillId="25" borderId="0" xfId="0" applyFill="1" applyAlignment="1">
      <alignment horizontal="left" vertical="center" wrapText="1"/>
    </xf>
    <xf numFmtId="0" fontId="0" fillId="25" borderId="0" xfId="0" applyFill="1" applyAlignment="1">
      <alignment wrapText="1"/>
    </xf>
    <xf numFmtId="0" fontId="38" fillId="25" borderId="0" xfId="0" applyFont="1" applyFill="1"/>
    <xf numFmtId="0" fontId="40" fillId="25" borderId="10" xfId="0" applyFont="1" applyFill="1" applyBorder="1"/>
    <xf numFmtId="0" fontId="40" fillId="0" borderId="10" xfId="0" applyFont="1" applyBorder="1"/>
    <xf numFmtId="9" fontId="0" fillId="0" borderId="0" xfId="128" applyFont="1" applyFill="1"/>
    <xf numFmtId="0" fontId="0" fillId="0" borderId="0" xfId="0" applyFont="1" applyFill="1" applyBorder="1"/>
    <xf numFmtId="182" fontId="0" fillId="0" borderId="39" xfId="0" applyNumberFormat="1" applyFill="1" applyBorder="1" applyProtection="1"/>
    <xf numFmtId="182" fontId="0" fillId="0" borderId="19" xfId="0" applyNumberFormat="1" applyFill="1" applyBorder="1" applyProtection="1"/>
    <xf numFmtId="182" fontId="0" fillId="0" borderId="45" xfId="0" applyNumberFormat="1" applyFill="1" applyBorder="1" applyProtection="1"/>
    <xf numFmtId="5" fontId="0" fillId="0" borderId="0" xfId="0" applyNumberFormat="1"/>
    <xf numFmtId="0" fontId="0" fillId="25" borderId="0" xfId="0" applyFill="1" applyAlignment="1">
      <alignment horizontal="left" vertical="center" wrapText="1"/>
    </xf>
    <xf numFmtId="0" fontId="0" fillId="25" borderId="0" xfId="0" applyFont="1" applyFill="1" applyAlignment="1">
      <alignment horizontal="left" vertical="center" wrapText="1"/>
    </xf>
    <xf numFmtId="0" fontId="34" fillId="0" borderId="0" xfId="0" applyFont="1"/>
    <xf numFmtId="0" fontId="3" fillId="0" borderId="0" xfId="0" applyFont="1" applyAlignment="1">
      <alignment vertical="center"/>
    </xf>
    <xf numFmtId="0" fontId="0" fillId="0" borderId="0" xfId="0" applyFont="1" applyAlignment="1">
      <alignment vertical="center" wrapText="1"/>
    </xf>
    <xf numFmtId="0" fontId="0" fillId="26" borderId="12" xfId="0" applyFill="1" applyBorder="1" applyProtection="1">
      <protection locked="0"/>
    </xf>
    <xf numFmtId="0" fontId="0" fillId="26" borderId="36" xfId="0" applyFill="1" applyBorder="1" applyProtection="1">
      <protection locked="0"/>
    </xf>
    <xf numFmtId="0" fontId="0" fillId="26" borderId="11" xfId="0" applyFill="1" applyBorder="1" applyProtection="1">
      <protection locked="0"/>
    </xf>
    <xf numFmtId="0" fontId="0" fillId="26" borderId="40" xfId="0" applyFill="1" applyBorder="1" applyProtection="1">
      <protection locked="0"/>
    </xf>
    <xf numFmtId="0" fontId="0" fillId="26" borderId="21" xfId="0" applyFill="1" applyBorder="1" applyProtection="1">
      <protection locked="0"/>
    </xf>
    <xf numFmtId="183" fontId="0" fillId="26" borderId="12" xfId="127" applyNumberFormat="1" applyFont="1" applyFill="1" applyBorder="1" applyAlignment="1" applyProtection="1">
      <alignment horizontal="center"/>
      <protection locked="0"/>
    </xf>
    <xf numFmtId="183" fontId="0" fillId="26" borderId="11" xfId="127" applyNumberFormat="1" applyFont="1" applyFill="1" applyBorder="1" applyAlignment="1" applyProtection="1">
      <alignment horizontal="center"/>
      <protection locked="0"/>
    </xf>
    <xf numFmtId="183" fontId="0" fillId="26" borderId="31" xfId="127" applyNumberFormat="1" applyFont="1" applyFill="1" applyBorder="1" applyAlignment="1" applyProtection="1">
      <alignment horizontal="center"/>
      <protection locked="0"/>
    </xf>
    <xf numFmtId="183" fontId="0" fillId="26" borderId="16" xfId="127" applyNumberFormat="1" applyFont="1" applyFill="1" applyBorder="1" applyAlignment="1" applyProtection="1">
      <alignment horizontal="center"/>
      <protection locked="0"/>
    </xf>
    <xf numFmtId="183" fontId="0" fillId="26" borderId="38" xfId="127" applyNumberFormat="1" applyFont="1" applyFill="1" applyBorder="1" applyAlignment="1" applyProtection="1">
      <alignment horizontal="center"/>
      <protection locked="0"/>
    </xf>
    <xf numFmtId="183" fontId="0" fillId="26" borderId="33" xfId="127" applyNumberFormat="1" applyFont="1" applyFill="1" applyBorder="1" applyAlignment="1" applyProtection="1">
      <alignment horizontal="center"/>
      <protection locked="0"/>
    </xf>
    <xf numFmtId="183" fontId="0" fillId="26" borderId="50" xfId="127" applyNumberFormat="1" applyFont="1" applyFill="1" applyBorder="1" applyAlignment="1" applyProtection="1">
      <alignment horizontal="center"/>
      <protection locked="0"/>
    </xf>
    <xf numFmtId="181" fontId="2" fillId="26" borderId="32" xfId="129" applyNumberFormat="1" applyFont="1" applyFill="1" applyBorder="1" applyAlignment="1" applyProtection="1">
      <alignment horizontal="right"/>
      <protection locked="0"/>
    </xf>
    <xf numFmtId="181" fontId="2" fillId="26" borderId="11" xfId="129" applyNumberFormat="1" applyFont="1" applyFill="1" applyBorder="1" applyAlignment="1" applyProtection="1">
      <alignment horizontal="right"/>
      <protection locked="0"/>
    </xf>
    <xf numFmtId="181" fontId="2" fillId="26" borderId="31" xfId="129" applyNumberFormat="1" applyFont="1" applyFill="1" applyBorder="1" applyAlignment="1" applyProtection="1">
      <alignment horizontal="right"/>
      <protection locked="0"/>
    </xf>
    <xf numFmtId="181" fontId="2" fillId="26" borderId="16" xfId="127" applyNumberFormat="1" applyFont="1" applyFill="1" applyBorder="1" applyProtection="1">
      <protection locked="0"/>
    </xf>
    <xf numFmtId="181" fontId="2" fillId="26" borderId="11" xfId="127" applyNumberFormat="1" applyFont="1" applyFill="1" applyBorder="1" applyProtection="1">
      <protection locked="0"/>
    </xf>
    <xf numFmtId="181" fontId="2" fillId="26" borderId="31" xfId="127" applyNumberFormat="1" applyFont="1" applyFill="1" applyBorder="1" applyProtection="1">
      <protection locked="0"/>
    </xf>
    <xf numFmtId="181" fontId="2" fillId="26" borderId="38" xfId="127" applyNumberFormat="1" applyFont="1" applyFill="1" applyBorder="1" applyProtection="1">
      <protection locked="0"/>
    </xf>
    <xf numFmtId="181" fontId="0" fillId="26" borderId="33" xfId="127" applyNumberFormat="1" applyFont="1" applyFill="1" applyBorder="1" applyAlignment="1" applyProtection="1">
      <alignment horizontal="right"/>
      <protection locked="0"/>
    </xf>
    <xf numFmtId="181" fontId="0" fillId="0" borderId="0" xfId="0" applyNumberFormat="1" applyFill="1"/>
    <xf numFmtId="181" fontId="2" fillId="26" borderId="24" xfId="127" applyNumberFormat="1" applyFont="1" applyFill="1" applyBorder="1" applyProtection="1">
      <protection locked="0"/>
    </xf>
    <xf numFmtId="0" fontId="31" fillId="0" borderId="0" xfId="0" applyFont="1" applyFill="1" applyBorder="1"/>
    <xf numFmtId="0" fontId="0" fillId="26" borderId="24" xfId="0" applyFill="1" applyBorder="1" applyProtection="1">
      <protection locked="0"/>
    </xf>
    <xf numFmtId="0" fontId="33" fillId="26" borderId="0" xfId="0" applyFont="1" applyFill="1" applyProtection="1"/>
    <xf numFmtId="0" fontId="0" fillId="26" borderId="0" xfId="0" applyFill="1" applyProtection="1"/>
    <xf numFmtId="0" fontId="4" fillId="24" borderId="34" xfId="0" applyFont="1" applyFill="1" applyBorder="1" applyAlignment="1" applyProtection="1">
      <alignment horizontal="center" vertical="center" wrapText="1"/>
    </xf>
    <xf numFmtId="0" fontId="3" fillId="0" borderId="26" xfId="0" applyFont="1" applyFill="1" applyBorder="1" applyProtection="1"/>
    <xf numFmtId="0" fontId="0" fillId="0" borderId="12" xfId="0" applyFill="1" applyBorder="1" applyAlignment="1" applyProtection="1">
      <alignment horizontal="center" vertical="center"/>
    </xf>
    <xf numFmtId="3" fontId="0" fillId="28" borderId="41" xfId="0" applyNumberFormat="1" applyFill="1" applyBorder="1" applyProtection="1"/>
    <xf numFmtId="181" fontId="2" fillId="28" borderId="32" xfId="129" applyNumberFormat="1" applyFont="1" applyFill="1" applyBorder="1" applyAlignment="1" applyProtection="1">
      <alignment horizontal="right"/>
    </xf>
    <xf numFmtId="182" fontId="0" fillId="0" borderId="41" xfId="0" applyNumberFormat="1" applyFill="1" applyBorder="1" applyProtection="1"/>
    <xf numFmtId="3" fontId="0" fillId="28" borderId="11" xfId="0" applyNumberFormat="1" applyFill="1" applyBorder="1" applyProtection="1"/>
    <xf numFmtId="181" fontId="2" fillId="28" borderId="11" xfId="129" applyNumberFormat="1" applyFont="1" applyFill="1" applyBorder="1" applyAlignment="1" applyProtection="1">
      <alignment horizontal="right"/>
    </xf>
    <xf numFmtId="182" fontId="0" fillId="0" borderId="11" xfId="0" applyNumberFormat="1" applyFill="1" applyBorder="1" applyProtection="1"/>
    <xf numFmtId="181" fontId="2" fillId="28" borderId="31" xfId="129" applyNumberFormat="1" applyFont="1" applyFill="1" applyBorder="1" applyAlignment="1" applyProtection="1">
      <alignment horizontal="right"/>
    </xf>
    <xf numFmtId="182" fontId="0" fillId="0" borderId="12" xfId="0" applyNumberFormat="1" applyFill="1" applyBorder="1" applyProtection="1"/>
    <xf numFmtId="0" fontId="3" fillId="0" borderId="15" xfId="0" applyFont="1" applyFill="1" applyBorder="1" applyProtection="1"/>
    <xf numFmtId="0" fontId="0" fillId="0" borderId="16" xfId="0" applyFill="1" applyBorder="1" applyAlignment="1" applyProtection="1">
      <alignment horizontal="center" vertical="center"/>
    </xf>
    <xf numFmtId="3" fontId="0" fillId="28" borderId="16" xfId="0" applyNumberFormat="1" applyFill="1" applyBorder="1" applyProtection="1"/>
    <xf numFmtId="181" fontId="2" fillId="28" borderId="16" xfId="127" applyNumberFormat="1" applyFont="1" applyFill="1" applyBorder="1" applyAlignment="1" applyProtection="1">
      <alignment horizontal="right"/>
    </xf>
    <xf numFmtId="182" fontId="0" fillId="0" borderId="16" xfId="0" applyNumberFormat="1" applyFill="1" applyBorder="1" applyProtection="1"/>
    <xf numFmtId="182" fontId="0" fillId="0" borderId="17" xfId="0" applyNumberFormat="1" applyFill="1" applyBorder="1" applyProtection="1"/>
    <xf numFmtId="0" fontId="3" fillId="0" borderId="18" xfId="0" applyFont="1" applyFill="1" applyBorder="1" applyProtection="1"/>
    <xf numFmtId="181" fontId="2" fillId="28" borderId="11" xfId="127" applyNumberFormat="1" applyFont="1" applyFill="1" applyBorder="1" applyAlignment="1" applyProtection="1">
      <alignment horizontal="right"/>
    </xf>
    <xf numFmtId="0" fontId="3" fillId="0" borderId="28" xfId="0" applyFont="1" applyFill="1" applyBorder="1" applyProtection="1"/>
    <xf numFmtId="181" fontId="2" fillId="28" borderId="31" xfId="127" applyNumberFormat="1" applyFont="1" applyFill="1" applyBorder="1" applyAlignment="1" applyProtection="1">
      <alignment horizontal="right"/>
    </xf>
    <xf numFmtId="182" fontId="0" fillId="0" borderId="22" xfId="0" applyNumberFormat="1" applyFill="1" applyBorder="1" applyProtection="1"/>
    <xf numFmtId="0" fontId="3" fillId="0" borderId="37" xfId="0" applyFont="1" applyFill="1" applyBorder="1" applyProtection="1"/>
    <xf numFmtId="181" fontId="2" fillId="28" borderId="38" xfId="127" applyNumberFormat="1" applyFont="1" applyFill="1" applyBorder="1" applyAlignment="1" applyProtection="1">
      <alignment horizontal="right"/>
    </xf>
    <xf numFmtId="182" fontId="0" fillId="0" borderId="36" xfId="0" applyNumberFormat="1" applyFill="1" applyBorder="1" applyProtection="1"/>
    <xf numFmtId="0" fontId="3" fillId="0" borderId="20" xfId="0" applyFont="1" applyFill="1" applyBorder="1" applyProtection="1"/>
    <xf numFmtId="0" fontId="0" fillId="0" borderId="21" xfId="0" applyFill="1" applyBorder="1" applyAlignment="1" applyProtection="1">
      <alignment horizontal="center" vertical="center"/>
    </xf>
    <xf numFmtId="3" fontId="0" fillId="28" borderId="21" xfId="0" applyNumberFormat="1" applyFill="1" applyBorder="1" applyProtection="1"/>
    <xf numFmtId="181" fontId="0" fillId="28" borderId="33" xfId="127" applyNumberFormat="1" applyFont="1" applyFill="1" applyBorder="1" applyAlignment="1" applyProtection="1">
      <alignment horizontal="right"/>
    </xf>
    <xf numFmtId="182" fontId="0" fillId="0" borderId="21" xfId="0" applyNumberFormat="1" applyFill="1" applyBorder="1" applyAlignment="1" applyProtection="1">
      <alignment horizontal="right"/>
    </xf>
    <xf numFmtId="182" fontId="0" fillId="0" borderId="22" xfId="0" applyNumberFormat="1" applyFill="1" applyBorder="1" applyAlignment="1" applyProtection="1">
      <alignment horizontal="right"/>
    </xf>
    <xf numFmtId="0" fontId="3" fillId="0" borderId="23" xfId="0" applyFont="1" applyFill="1" applyBorder="1" applyProtection="1"/>
    <xf numFmtId="0" fontId="0" fillId="0" borderId="24" xfId="0" applyFill="1" applyBorder="1" applyAlignment="1" applyProtection="1">
      <alignment horizontal="center" vertical="center"/>
    </xf>
    <xf numFmtId="3" fontId="0" fillId="28" borderId="24" xfId="0" applyNumberFormat="1" applyFill="1" applyBorder="1" applyProtection="1"/>
    <xf numFmtId="181" fontId="2" fillId="28" borderId="24" xfId="127" applyNumberFormat="1" applyFont="1" applyFill="1" applyBorder="1" applyAlignment="1" applyProtection="1">
      <alignment horizontal="right"/>
    </xf>
    <xf numFmtId="182" fontId="0" fillId="0" borderId="24" xfId="0" applyNumberFormat="1" applyFill="1" applyBorder="1" applyProtection="1"/>
    <xf numFmtId="182" fontId="0" fillId="0" borderId="25" xfId="0" applyNumberFormat="1" applyFill="1" applyBorder="1" applyProtection="1"/>
    <xf numFmtId="0" fontId="0" fillId="0" borderId="0" xfId="0" applyFont="1" applyAlignment="1">
      <alignment vertical="center"/>
    </xf>
    <xf numFmtId="0" fontId="0" fillId="29" borderId="0" xfId="0" applyFill="1" applyProtection="1"/>
    <xf numFmtId="0" fontId="27" fillId="29" borderId="0" xfId="0" applyFont="1" applyFill="1" applyBorder="1" applyProtection="1"/>
    <xf numFmtId="0" fontId="30" fillId="29" borderId="0" xfId="0" applyFont="1" applyFill="1" applyProtection="1"/>
    <xf numFmtId="0" fontId="28" fillId="29" borderId="10" xfId="0" applyFont="1" applyFill="1" applyBorder="1" applyProtection="1"/>
    <xf numFmtId="0" fontId="29" fillId="29" borderId="10" xfId="0" applyFont="1" applyFill="1" applyBorder="1" applyProtection="1"/>
    <xf numFmtId="0" fontId="0" fillId="29" borderId="10" xfId="0" applyFill="1" applyBorder="1" applyProtection="1"/>
    <xf numFmtId="0" fontId="0" fillId="29" borderId="0" xfId="0" applyFont="1" applyFill="1" applyBorder="1" applyProtection="1"/>
    <xf numFmtId="0" fontId="0" fillId="29" borderId="0" xfId="0" applyFill="1" applyBorder="1" applyProtection="1"/>
    <xf numFmtId="0" fontId="31" fillId="29" borderId="0" xfId="0" applyFont="1" applyFill="1" applyProtection="1"/>
    <xf numFmtId="0" fontId="31" fillId="29" borderId="0" xfId="0" applyFont="1" applyFill="1" applyBorder="1" applyProtection="1"/>
    <xf numFmtId="0" fontId="4" fillId="29" borderId="35" xfId="0" applyFont="1" applyFill="1" applyBorder="1" applyAlignment="1" applyProtection="1">
      <alignment horizontal="center" vertical="center" wrapText="1"/>
    </xf>
    <xf numFmtId="0" fontId="3" fillId="29" borderId="14" xfId="0" applyFont="1" applyFill="1" applyBorder="1" applyProtection="1"/>
    <xf numFmtId="0" fontId="0" fillId="29" borderId="14" xfId="0" applyFill="1" applyBorder="1" applyProtection="1">
      <protection locked="0"/>
    </xf>
    <xf numFmtId="0" fontId="0" fillId="29" borderId="14" xfId="0" applyFill="1" applyBorder="1" applyAlignment="1" applyProtection="1">
      <alignment horizontal="center" vertical="center"/>
    </xf>
    <xf numFmtId="183" fontId="0" fillId="29" borderId="14" xfId="127" applyNumberFormat="1" applyFont="1" applyFill="1" applyBorder="1" applyAlignment="1" applyProtection="1">
      <alignment horizontal="center"/>
      <protection locked="0"/>
    </xf>
    <xf numFmtId="3" fontId="0" fillId="29" borderId="14" xfId="0" applyNumberFormat="1" applyFill="1" applyBorder="1" applyProtection="1"/>
    <xf numFmtId="183" fontId="2" fillId="29" borderId="14" xfId="127" applyNumberFormat="1" applyFont="1" applyFill="1" applyBorder="1" applyProtection="1">
      <protection locked="0"/>
    </xf>
    <xf numFmtId="183" fontId="2" fillId="29" borderId="14" xfId="127" applyNumberFormat="1" applyFont="1" applyFill="1" applyBorder="1" applyProtection="1"/>
    <xf numFmtId="182" fontId="0" fillId="29" borderId="14" xfId="0" applyNumberFormat="1" applyFill="1" applyBorder="1" applyProtection="1"/>
    <xf numFmtId="182" fontId="31" fillId="29" borderId="14" xfId="0" applyNumberFormat="1" applyFont="1" applyFill="1" applyBorder="1" applyProtection="1"/>
    <xf numFmtId="0" fontId="0" fillId="29" borderId="0" xfId="0" applyFill="1" applyProtection="1">
      <protection locked="0"/>
    </xf>
    <xf numFmtId="0" fontId="0" fillId="0" borderId="0" xfId="0" applyProtection="1"/>
    <xf numFmtId="0" fontId="27" fillId="0" borderId="0" xfId="0" applyFont="1" applyBorder="1" applyProtection="1"/>
    <xf numFmtId="0" fontId="28" fillId="0" borderId="10" xfId="0" applyFont="1" applyBorder="1" applyProtection="1"/>
    <xf numFmtId="0" fontId="27" fillId="0" borderId="10" xfId="0" applyFont="1" applyBorder="1" applyProtection="1"/>
    <xf numFmtId="0" fontId="3" fillId="0" borderId="18" xfId="0" applyFont="1" applyBorder="1" applyProtection="1"/>
    <xf numFmtId="0" fontId="0" fillId="0" borderId="11" xfId="0" applyBorder="1" applyProtection="1"/>
    <xf numFmtId="181" fontId="0" fillId="0" borderId="11" xfId="0" applyNumberFormat="1" applyBorder="1" applyAlignment="1" applyProtection="1">
      <alignment horizontal="center"/>
    </xf>
    <xf numFmtId="164" fontId="0" fillId="0" borderId="11" xfId="0" applyNumberFormat="1" applyBorder="1" applyAlignment="1" applyProtection="1">
      <alignment horizontal="center"/>
    </xf>
    <xf numFmtId="7" fontId="0" fillId="0" borderId="11" xfId="0" applyNumberFormat="1" applyBorder="1" applyProtection="1"/>
    <xf numFmtId="7" fontId="0" fillId="0" borderId="19" xfId="0" applyNumberFormat="1" applyBorder="1" applyProtection="1"/>
    <xf numFmtId="0" fontId="3" fillId="0" borderId="28" xfId="0" applyFont="1" applyBorder="1" applyProtection="1"/>
    <xf numFmtId="0" fontId="0" fillId="0" borderId="13" xfId="0" applyBorder="1" applyProtection="1"/>
    <xf numFmtId="7" fontId="0" fillId="0" borderId="13" xfId="0" applyNumberFormat="1" applyBorder="1" applyProtection="1"/>
    <xf numFmtId="7" fontId="0" fillId="0" borderId="29" xfId="0" applyNumberFormat="1" applyBorder="1" applyProtection="1"/>
    <xf numFmtId="181" fontId="0" fillId="0" borderId="13" xfId="0" applyNumberFormat="1" applyBorder="1" applyAlignment="1" applyProtection="1">
      <alignment horizontal="center"/>
    </xf>
    <xf numFmtId="164" fontId="0" fillId="0" borderId="13" xfId="0" applyNumberFormat="1" applyBorder="1" applyAlignment="1" applyProtection="1">
      <alignment horizontal="center"/>
    </xf>
    <xf numFmtId="7" fontId="0" fillId="0" borderId="11" xfId="0" applyNumberFormat="1" applyBorder="1" applyAlignment="1" applyProtection="1">
      <alignment horizontal="right"/>
    </xf>
    <xf numFmtId="7" fontId="0" fillId="0" borderId="19" xfId="0" applyNumberFormat="1" applyBorder="1" applyAlignment="1" applyProtection="1">
      <alignment horizontal="right"/>
    </xf>
    <xf numFmtId="0" fontId="3" fillId="0" borderId="51" xfId="0" applyFont="1" applyFill="1" applyBorder="1" applyProtection="1"/>
    <xf numFmtId="0" fontId="0" fillId="0" borderId="40" xfId="0" applyBorder="1" applyProtection="1"/>
    <xf numFmtId="181" fontId="0" fillId="0" borderId="40" xfId="0" applyNumberFormat="1" applyBorder="1" applyAlignment="1" applyProtection="1">
      <alignment horizontal="center"/>
    </xf>
    <xf numFmtId="181" fontId="0" fillId="0" borderId="21" xfId="0" applyNumberFormat="1" applyBorder="1" applyAlignment="1" applyProtection="1">
      <alignment horizontal="center"/>
    </xf>
    <xf numFmtId="164" fontId="0" fillId="0" borderId="40" xfId="0" applyNumberFormat="1" applyBorder="1" applyAlignment="1" applyProtection="1">
      <alignment horizontal="center"/>
    </xf>
    <xf numFmtId="7" fontId="0" fillId="0" borderId="40" xfId="0" applyNumberFormat="1" applyBorder="1" applyAlignment="1" applyProtection="1">
      <alignment horizontal="right"/>
    </xf>
    <xf numFmtId="7" fontId="0" fillId="0" borderId="45" xfId="0" applyNumberFormat="1" applyBorder="1" applyAlignment="1" applyProtection="1">
      <alignment horizontal="right"/>
    </xf>
    <xf numFmtId="0" fontId="0" fillId="0" borderId="0" xfId="0" applyBorder="1" applyProtection="1"/>
    <xf numFmtId="0" fontId="4" fillId="24" borderId="58" xfId="0" applyFont="1" applyFill="1" applyBorder="1" applyAlignment="1" applyProtection="1"/>
    <xf numFmtId="0" fontId="4" fillId="24" borderId="58" xfId="0" applyFont="1" applyFill="1" applyBorder="1" applyAlignment="1" applyProtection="1">
      <alignment horizontal="center"/>
    </xf>
    <xf numFmtId="5" fontId="0" fillId="0" borderId="30" xfId="0" applyNumberFormat="1" applyFont="1" applyBorder="1" applyAlignment="1" applyProtection="1">
      <alignment horizontal="center"/>
    </xf>
    <xf numFmtId="5" fontId="0" fillId="0" borderId="0" xfId="0" applyNumberFormat="1" applyProtection="1"/>
    <xf numFmtId="5" fontId="0" fillId="0" borderId="27" xfId="0" applyNumberFormat="1" applyFont="1" applyBorder="1" applyAlignment="1" applyProtection="1">
      <alignment horizontal="center"/>
    </xf>
    <xf numFmtId="0" fontId="3" fillId="0" borderId="46" xfId="0" applyFont="1" applyFill="1" applyBorder="1" applyProtection="1"/>
    <xf numFmtId="5" fontId="3" fillId="0" borderId="47" xfId="0" applyNumberFormat="1" applyFont="1" applyBorder="1" applyAlignment="1" applyProtection="1">
      <alignment horizontal="center"/>
    </xf>
    <xf numFmtId="5" fontId="0" fillId="0" borderId="55" xfId="0" applyNumberFormat="1" applyFont="1" applyBorder="1" applyAlignment="1" applyProtection="1">
      <alignment horizontal="center"/>
    </xf>
    <xf numFmtId="0" fontId="31" fillId="0" borderId="0" xfId="0" applyFont="1" applyProtection="1"/>
    <xf numFmtId="5" fontId="3" fillId="0" borderId="30" xfId="0" applyNumberFormat="1" applyFont="1" applyBorder="1" applyAlignment="1" applyProtection="1">
      <alignment horizontal="center"/>
    </xf>
    <xf numFmtId="5" fontId="31" fillId="0" borderId="0" xfId="0" applyNumberFormat="1" applyFont="1" applyProtection="1"/>
    <xf numFmtId="0" fontId="3" fillId="0" borderId="48" xfId="0" applyFont="1" applyFill="1" applyBorder="1" applyProtection="1"/>
    <xf numFmtId="9" fontId="3" fillId="0" borderId="49" xfId="128" applyFont="1" applyBorder="1" applyAlignment="1" applyProtection="1">
      <alignment horizontal="center"/>
    </xf>
    <xf numFmtId="0" fontId="4" fillId="28" borderId="23" xfId="0" applyFont="1" applyFill="1" applyBorder="1" applyAlignment="1" applyProtection="1">
      <alignment horizontal="center" vertical="center" wrapText="1"/>
    </xf>
    <xf numFmtId="0" fontId="4" fillId="28" borderId="24" xfId="0" applyFont="1" applyFill="1" applyBorder="1" applyAlignment="1" applyProtection="1">
      <alignment horizontal="center" vertical="center" wrapText="1"/>
    </xf>
    <xf numFmtId="0" fontId="4" fillId="28" borderId="25" xfId="0" applyFont="1" applyFill="1" applyBorder="1" applyAlignment="1" applyProtection="1">
      <alignment horizontal="center" vertical="center" wrapText="1"/>
    </xf>
    <xf numFmtId="0" fontId="3" fillId="28" borderId="0" xfId="0" applyFont="1" applyFill="1" applyAlignment="1">
      <alignment wrapText="1"/>
    </xf>
    <xf numFmtId="0" fontId="44" fillId="25" borderId="0" xfId="0" applyFont="1" applyFill="1" applyAlignment="1">
      <alignment horizontal="left" vertical="center" wrapText="1"/>
    </xf>
    <xf numFmtId="0" fontId="2" fillId="25" borderId="0" xfId="0" applyFont="1" applyFill="1" applyAlignment="1">
      <alignment horizontal="left" vertical="center" wrapText="1"/>
    </xf>
    <xf numFmtId="0" fontId="0" fillId="25" borderId="0" xfId="0" applyFont="1" applyFill="1" applyAlignment="1">
      <alignment horizontal="left" vertical="center" wrapText="1"/>
    </xf>
    <xf numFmtId="0" fontId="0" fillId="25" borderId="0" xfId="0" applyFill="1" applyAlignment="1">
      <alignment horizontal="left" vertical="center" wrapText="1"/>
    </xf>
    <xf numFmtId="0" fontId="0" fillId="25" borderId="0" xfId="0" applyFill="1" applyAlignment="1">
      <alignment horizontal="left" wrapText="1"/>
    </xf>
    <xf numFmtId="0" fontId="3" fillId="27" borderId="42" xfId="0" applyFont="1" applyFill="1" applyBorder="1" applyAlignment="1">
      <alignment horizontal="left" wrapText="1"/>
    </xf>
    <xf numFmtId="0" fontId="3" fillId="27" borderId="43" xfId="0" applyFont="1" applyFill="1" applyBorder="1" applyAlignment="1">
      <alignment horizontal="left" wrapText="1"/>
    </xf>
    <xf numFmtId="0" fontId="3" fillId="27" borderId="44" xfId="0" applyFont="1" applyFill="1" applyBorder="1" applyAlignment="1">
      <alignment horizontal="left" wrapText="1"/>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34" fillId="0" borderId="0" xfId="0" applyFont="1"/>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2" fillId="26" borderId="0" xfId="0" applyFont="1" applyFill="1" applyAlignment="1">
      <alignment vertical="center"/>
    </xf>
    <xf numFmtId="5" fontId="0" fillId="0" borderId="59" xfId="0" applyNumberFormat="1" applyFont="1" applyBorder="1" applyAlignment="1" applyProtection="1">
      <alignment horizontal="center"/>
    </xf>
    <xf numFmtId="5" fontId="0" fillId="0" borderId="56" xfId="0" applyNumberFormat="1" applyFont="1" applyBorder="1" applyAlignment="1" applyProtection="1">
      <alignment horizontal="center"/>
    </xf>
    <xf numFmtId="5" fontId="0" fillId="0" borderId="61" xfId="0" applyNumberFormat="1" applyFont="1" applyBorder="1" applyAlignment="1" applyProtection="1">
      <alignment horizontal="center"/>
    </xf>
    <xf numFmtId="5" fontId="0" fillId="0" borderId="53" xfId="0" applyNumberFormat="1" applyFont="1" applyBorder="1" applyAlignment="1" applyProtection="1">
      <alignment horizontal="center"/>
    </xf>
    <xf numFmtId="5" fontId="3" fillId="0" borderId="62" xfId="0" applyNumberFormat="1" applyFont="1" applyBorder="1" applyAlignment="1" applyProtection="1">
      <alignment horizontal="center"/>
    </xf>
    <xf numFmtId="5" fontId="3" fillId="0" borderId="52" xfId="0" applyNumberFormat="1" applyFont="1" applyBorder="1" applyAlignment="1" applyProtection="1">
      <alignment horizontal="center"/>
    </xf>
    <xf numFmtId="9" fontId="3" fillId="0" borderId="64" xfId="128" applyFont="1" applyBorder="1" applyAlignment="1" applyProtection="1">
      <alignment horizontal="center"/>
    </xf>
    <xf numFmtId="9" fontId="3" fillId="0" borderId="57" xfId="128" applyFont="1" applyBorder="1" applyAlignment="1" applyProtection="1">
      <alignment horizontal="center"/>
    </xf>
    <xf numFmtId="0" fontId="4" fillId="24" borderId="58" xfId="0" applyFont="1" applyFill="1" applyBorder="1" applyAlignment="1" applyProtection="1">
      <alignment horizontal="center"/>
    </xf>
    <xf numFmtId="0" fontId="4" fillId="24" borderId="63" xfId="0" applyFont="1" applyFill="1" applyBorder="1" applyAlignment="1" applyProtection="1">
      <alignment horizontal="center"/>
    </xf>
    <xf numFmtId="5" fontId="0" fillId="0" borderId="62" xfId="0" applyNumberFormat="1" applyFont="1" applyBorder="1" applyAlignment="1" applyProtection="1">
      <alignment horizontal="center"/>
    </xf>
    <xf numFmtId="5" fontId="0" fillId="0" borderId="52" xfId="0" applyNumberFormat="1" applyFont="1" applyBorder="1" applyAlignment="1" applyProtection="1">
      <alignment horizontal="center"/>
    </xf>
    <xf numFmtId="5" fontId="3" fillId="0" borderId="60" xfId="0" applyNumberFormat="1" applyFont="1" applyBorder="1" applyAlignment="1" applyProtection="1">
      <alignment horizontal="center"/>
    </xf>
    <xf numFmtId="5" fontId="3" fillId="0" borderId="54" xfId="0" applyNumberFormat="1" applyFont="1" applyBorder="1" applyAlignment="1" applyProtection="1">
      <alignment horizontal="center"/>
    </xf>
    <xf numFmtId="5" fontId="3" fillId="0" borderId="30" xfId="0" applyNumberFormat="1" applyFont="1" applyBorder="1" applyAlignment="1" applyProtection="1">
      <alignment horizontal="center"/>
    </xf>
    <xf numFmtId="9" fontId="3" fillId="0" borderId="49" xfId="128" applyFont="1" applyBorder="1" applyAlignment="1" applyProtection="1">
      <alignment horizontal="center"/>
    </xf>
    <xf numFmtId="5" fontId="0" fillId="0" borderId="27" xfId="0" applyNumberFormat="1" applyFont="1" applyBorder="1" applyAlignment="1" applyProtection="1">
      <alignment horizontal="center"/>
    </xf>
    <xf numFmtId="0" fontId="40" fillId="29" borderId="0" xfId="0" applyFont="1" applyFill="1" applyBorder="1" applyAlignment="1" applyProtection="1">
      <alignment horizontal="center"/>
    </xf>
    <xf numFmtId="5" fontId="0" fillId="0" borderId="30" xfId="0" applyNumberFormat="1" applyFont="1" applyBorder="1" applyAlignment="1" applyProtection="1">
      <alignment horizontal="center"/>
    </xf>
    <xf numFmtId="5" fontId="3" fillId="0" borderId="47" xfId="0" applyNumberFormat="1" applyFont="1" applyBorder="1" applyAlignment="1" applyProtection="1">
      <alignment horizontal="center"/>
    </xf>
    <xf numFmtId="5" fontId="0" fillId="0" borderId="55" xfId="0" applyNumberFormat="1" applyFont="1" applyBorder="1" applyAlignment="1" applyProtection="1">
      <alignment horizontal="center"/>
    </xf>
    <xf numFmtId="9" fontId="3" fillId="30" borderId="64" xfId="128" applyFont="1" applyFill="1" applyBorder="1" applyAlignment="1" applyProtection="1">
      <alignment horizontal="center"/>
    </xf>
    <xf numFmtId="9" fontId="3" fillId="30" borderId="57" xfId="128" applyFont="1" applyFill="1" applyBorder="1" applyAlignment="1" applyProtection="1">
      <alignment horizontal="center"/>
    </xf>
  </cellXfs>
  <cellStyles count="130">
    <cellStyle name="20 % - Accent1" xfId="1"/>
    <cellStyle name="20 % - Accent2" xfId="2"/>
    <cellStyle name="20 % - Accent3" xfId="3"/>
    <cellStyle name="20 % - Accent4" xfId="4"/>
    <cellStyle name="20 % - Accent5" xfId="5"/>
    <cellStyle name="20 % - Accent6" xfId="6"/>
    <cellStyle name="20% - Accent1 2" xfId="7"/>
    <cellStyle name="20% - Accent2 2" xfId="8"/>
    <cellStyle name="20% - Accent3 2" xfId="9"/>
    <cellStyle name="20% - Accent4 2" xfId="10"/>
    <cellStyle name="20% - Accent5 2" xfId="11"/>
    <cellStyle name="20% - Accent6 2" xfId="12"/>
    <cellStyle name="40 % - Accent1" xfId="13"/>
    <cellStyle name="40 % - Accent2" xfId="14"/>
    <cellStyle name="40 % - Accent3" xfId="15"/>
    <cellStyle name="40 % - Accent4" xfId="16"/>
    <cellStyle name="40 % - Accent5" xfId="17"/>
    <cellStyle name="40 % - Accent6" xfId="18"/>
    <cellStyle name="40% - Accent1 2" xfId="19"/>
    <cellStyle name="40% - Accent2 2" xfId="20"/>
    <cellStyle name="40% - Accent3 2" xfId="21"/>
    <cellStyle name="40% - Accent4 2" xfId="22"/>
    <cellStyle name="40% - Accent5 2" xfId="23"/>
    <cellStyle name="40% - Accent6 2" xfId="24"/>
    <cellStyle name="60 % - Accent1" xfId="25"/>
    <cellStyle name="60 % - Accent2" xfId="26"/>
    <cellStyle name="60 % - Accent3" xfId="27"/>
    <cellStyle name="60 % - Accent4" xfId="28"/>
    <cellStyle name="60 % - Accent5" xfId="29"/>
    <cellStyle name="60 % - Accent6"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Avertissement" xfId="43"/>
    <cellStyle name="Bad 2" xfId="44"/>
    <cellStyle name="billion" xfId="45"/>
    <cellStyle name="Calcul" xfId="46"/>
    <cellStyle name="Calculation 2" xfId="47"/>
    <cellStyle name="Cellule liée" xfId="48"/>
    <cellStyle name="Check Cell 2" xfId="49"/>
    <cellStyle name="Comma" xfId="127" builtinId="3"/>
    <cellStyle name="Comma 2" xfId="50"/>
    <cellStyle name="Comma 2 2" xfId="51"/>
    <cellStyle name="Comma 2 3" xfId="52"/>
    <cellStyle name="Comma 3" xfId="53"/>
    <cellStyle name="Comma 4" xfId="54"/>
    <cellStyle name="Commentaire" xfId="55"/>
    <cellStyle name="Currency" xfId="129" builtinId="4"/>
    <cellStyle name="Currency 2" xfId="56"/>
    <cellStyle name="Currency 2 2" xfId="57"/>
    <cellStyle name="Currency 3" xfId="58"/>
    <cellStyle name="Entrée" xfId="59"/>
    <cellStyle name="Euro" xfId="60"/>
    <cellStyle name="Euro billion" xfId="61"/>
    <cellStyle name="Euro million" xfId="62"/>
    <cellStyle name="Euro thousand" xfId="63"/>
    <cellStyle name="Explanatory Text 2" xfId="64"/>
    <cellStyle name="GBP" xfId="65"/>
    <cellStyle name="GBP billion" xfId="66"/>
    <cellStyle name="GBP million" xfId="67"/>
    <cellStyle name="GBP thousand" xfId="68"/>
    <cellStyle name="Good 2" xfId="69"/>
    <cellStyle name="Heading 1 2" xfId="70"/>
    <cellStyle name="Heading 2 2" xfId="71"/>
    <cellStyle name="Heading 3 2" xfId="72"/>
    <cellStyle name="Heading 4 2" xfId="73"/>
    <cellStyle name="Input 2" xfId="74"/>
    <cellStyle name="Insatisfaisant" xfId="75"/>
    <cellStyle name="Linked Cell 2" xfId="76"/>
    <cellStyle name="million" xfId="77"/>
    <cellStyle name="Neutral 2" xfId="78"/>
    <cellStyle name="Neutre" xfId="79"/>
    <cellStyle name="Normal" xfId="0" builtinId="0"/>
    <cellStyle name="Normal 10" xfId="80"/>
    <cellStyle name="Normal 10 2" xfId="81"/>
    <cellStyle name="Normal 11" xfId="82"/>
    <cellStyle name="Normal 12" xfId="83"/>
    <cellStyle name="Normal 2" xfId="84"/>
    <cellStyle name="Normal 2 2" xfId="85"/>
    <cellStyle name="Normal 2 2 2" xfId="86"/>
    <cellStyle name="Normal 2 3" xfId="87"/>
    <cellStyle name="Normal 2 4" xfId="88"/>
    <cellStyle name="Normal 2 5" xfId="89"/>
    <cellStyle name="Normal 2 6" xfId="90"/>
    <cellStyle name="Normal 2_Attachment A - UNITAID 2010 Forecast Template - Mali" xfId="91"/>
    <cellStyle name="Normal 3" xfId="92"/>
    <cellStyle name="Normal 3 2" xfId="93"/>
    <cellStyle name="Normal 4" xfId="94"/>
    <cellStyle name="Normal 5" xfId="95"/>
    <cellStyle name="Normal 6" xfId="96"/>
    <cellStyle name="Normal 7" xfId="97"/>
    <cellStyle name="Normal 8" xfId="98"/>
    <cellStyle name="Normal 9" xfId="99"/>
    <cellStyle name="Note 2" xfId="100"/>
    <cellStyle name="Output 2" xfId="101"/>
    <cellStyle name="Percent" xfId="128" builtinId="5"/>
    <cellStyle name="Percent 2" xfId="102"/>
    <cellStyle name="Percent 2 2" xfId="103"/>
    <cellStyle name="Percent 2 3" xfId="104"/>
    <cellStyle name="Percent 3" xfId="105"/>
    <cellStyle name="Percent 4" xfId="106"/>
    <cellStyle name="Percent 5" xfId="107"/>
    <cellStyle name="RowLevel_1_chart version6_BW2.xls" xfId="108"/>
    <cellStyle name="Satisfaisant" xfId="109"/>
    <cellStyle name="Sortie" xfId="110"/>
    <cellStyle name="Text" xfId="111"/>
    <cellStyle name="Texte explicatif" xfId="112"/>
    <cellStyle name="Thousand" xfId="113"/>
    <cellStyle name="Title 2" xfId="114"/>
    <cellStyle name="Titre" xfId="115"/>
    <cellStyle name="Titre 1" xfId="116"/>
    <cellStyle name="Titre 2" xfId="117"/>
    <cellStyle name="Titre 3" xfId="118"/>
    <cellStyle name="Titre 4" xfId="119"/>
    <cellStyle name="Total 2" xfId="120"/>
    <cellStyle name="USD" xfId="121"/>
    <cellStyle name="USD billion" xfId="122"/>
    <cellStyle name="USD million" xfId="123"/>
    <cellStyle name="USD thousand" xfId="124"/>
    <cellStyle name="Vérification" xfId="125"/>
    <cellStyle name="Warning Text 2" xfId="126"/>
  </cellStyles>
  <dxfs count="0"/>
  <tableStyles count="0" defaultTableStyle="TableStyleMedium9" defaultPivotStyle="PivotStyleLight16"/>
  <colors>
    <mruColors>
      <color rgb="FFFFFF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 </a:t>
            </a:r>
            <a:r>
              <a:rPr lang="en-US"/>
              <a:t>Cost Comparison by Formulation</a:t>
            </a:r>
            <a:r>
              <a:rPr lang="en-US" baseline="0"/>
              <a:t> Type (pppy)</a:t>
            </a:r>
            <a:endParaRPr lang="en-US"/>
          </a:p>
        </c:rich>
      </c:tx>
      <c:layout/>
      <c:overlay val="0"/>
    </c:title>
    <c:autoTitleDeleted val="0"/>
    <c:plotArea>
      <c:layout>
        <c:manualLayout>
          <c:layoutTarget val="inner"/>
          <c:xMode val="edge"/>
          <c:yMode val="edge"/>
          <c:x val="0.10865592978379313"/>
          <c:y val="0.17552088407632674"/>
          <c:w val="0.64241040018430251"/>
          <c:h val="0.60786354808572918"/>
        </c:manualLayout>
      </c:layout>
      <c:barChart>
        <c:barDir val="col"/>
        <c:grouping val="stacked"/>
        <c:varyColors val="0"/>
        <c:ser>
          <c:idx val="1"/>
          <c:order val="0"/>
          <c:tx>
            <c:strRef>
              <c:f>'Inputs and Cost Comparison'!$B$30</c:f>
              <c:strCache>
                <c:ptCount val="1"/>
                <c:pt idx="0">
                  <c:v>Total Product Cost (PPPY)</c:v>
                </c:pt>
              </c:strCache>
            </c:strRef>
          </c:tx>
          <c:spPr>
            <a:solidFill>
              <a:schemeClr val="accent1"/>
            </a:solidFill>
          </c:spPr>
          <c:invertIfNegative val="0"/>
          <c:dLbls>
            <c:txPr>
              <a:bodyPr/>
              <a:lstStyle/>
              <a:p>
                <a:pPr>
                  <a:defRPr b="1"/>
                </a:pPr>
                <a:endParaRPr lang="fr-FR"/>
              </a:p>
            </c:txPr>
            <c:showLegendKey val="0"/>
            <c:showVal val="1"/>
            <c:showCatName val="0"/>
            <c:showSerName val="0"/>
            <c:showPercent val="0"/>
            <c:showBubbleSize val="0"/>
            <c:showLeaderLines val="0"/>
          </c:dLbls>
          <c:cat>
            <c:strRef>
              <c:f>'Inputs and Cost Comparison'!$C$26:$I$26</c:f>
              <c:strCache>
                <c:ptCount val="6"/>
                <c:pt idx="0">
                  <c:v>FDCs</c:v>
                </c:pt>
                <c:pt idx="1">
                  <c:v>Tablets (singles)</c:v>
                </c:pt>
                <c:pt idx="3">
                  <c:v>Oral Pellets</c:v>
                </c:pt>
                <c:pt idx="5">
                  <c:v>Oral Solutions</c:v>
                </c:pt>
              </c:strCache>
            </c:strRef>
          </c:cat>
          <c:val>
            <c:numRef>
              <c:f>'Inputs and Cost Comparison'!$C$30:$I$30</c:f>
              <c:numCache>
                <c:formatCode>"$"#,##0_);\("$"#,##0\)</c:formatCode>
                <c:ptCount val="7"/>
                <c:pt idx="0">
                  <c:v>0</c:v>
                </c:pt>
                <c:pt idx="1">
                  <c:v>0</c:v>
                </c:pt>
                <c:pt idx="3">
                  <c:v>0</c:v>
                </c:pt>
                <c:pt idx="5">
                  <c:v>0</c:v>
                </c:pt>
              </c:numCache>
            </c:numRef>
          </c:val>
        </c:ser>
        <c:ser>
          <c:idx val="2"/>
          <c:order val="1"/>
          <c:tx>
            <c:strRef>
              <c:f>'Inputs and Cost Comparison'!$B$31</c:f>
              <c:strCache>
                <c:ptCount val="1"/>
                <c:pt idx="0">
                  <c:v>Total Shipping Cost (PPPY)</c:v>
                </c:pt>
              </c:strCache>
            </c:strRef>
          </c:tx>
          <c:invertIfNegative val="0"/>
          <c:dLbls>
            <c:txPr>
              <a:bodyPr/>
              <a:lstStyle/>
              <a:p>
                <a:pPr>
                  <a:defRPr b="1"/>
                </a:pPr>
                <a:endParaRPr lang="fr-FR"/>
              </a:p>
            </c:txPr>
            <c:showLegendKey val="0"/>
            <c:showVal val="1"/>
            <c:showCatName val="0"/>
            <c:showSerName val="0"/>
            <c:showPercent val="0"/>
            <c:showBubbleSize val="0"/>
            <c:showLeaderLines val="0"/>
          </c:dLbls>
          <c:cat>
            <c:strRef>
              <c:f>'Inputs and Cost Comparison'!$C$26:$I$26</c:f>
              <c:strCache>
                <c:ptCount val="6"/>
                <c:pt idx="0">
                  <c:v>FDCs</c:v>
                </c:pt>
                <c:pt idx="1">
                  <c:v>Tablets (singles)</c:v>
                </c:pt>
                <c:pt idx="3">
                  <c:v>Oral Pellets</c:v>
                </c:pt>
                <c:pt idx="5">
                  <c:v>Oral Solutions</c:v>
                </c:pt>
              </c:strCache>
            </c:strRef>
          </c:cat>
          <c:val>
            <c:numRef>
              <c:f>'Inputs and Cost Comparison'!$C$31:$I$31</c:f>
              <c:numCache>
                <c:formatCode>"$"#,##0_);\("$"#,##0\)</c:formatCode>
                <c:ptCount val="7"/>
                <c:pt idx="0">
                  <c:v>0</c:v>
                </c:pt>
                <c:pt idx="1">
                  <c:v>0</c:v>
                </c:pt>
                <c:pt idx="3">
                  <c:v>0</c:v>
                </c:pt>
                <c:pt idx="5">
                  <c:v>0</c:v>
                </c:pt>
              </c:numCache>
            </c:numRef>
          </c:val>
        </c:ser>
        <c:dLbls>
          <c:showLegendKey val="0"/>
          <c:showVal val="0"/>
          <c:showCatName val="0"/>
          <c:showSerName val="0"/>
          <c:showPercent val="0"/>
          <c:showBubbleSize val="0"/>
        </c:dLbls>
        <c:gapWidth val="110"/>
        <c:overlap val="100"/>
        <c:axId val="72309760"/>
        <c:axId val="72319744"/>
      </c:barChart>
      <c:catAx>
        <c:axId val="72309760"/>
        <c:scaling>
          <c:orientation val="minMax"/>
        </c:scaling>
        <c:delete val="0"/>
        <c:axPos val="b"/>
        <c:majorTickMark val="none"/>
        <c:minorTickMark val="none"/>
        <c:tickLblPos val="nextTo"/>
        <c:txPr>
          <a:bodyPr/>
          <a:lstStyle/>
          <a:p>
            <a:pPr>
              <a:defRPr sz="1200"/>
            </a:pPr>
            <a:endParaRPr lang="fr-FR"/>
          </a:p>
        </c:txPr>
        <c:crossAx val="72319744"/>
        <c:crosses val="autoZero"/>
        <c:auto val="1"/>
        <c:lblAlgn val="ctr"/>
        <c:lblOffset val="100"/>
        <c:noMultiLvlLbl val="0"/>
      </c:catAx>
      <c:valAx>
        <c:axId val="72319744"/>
        <c:scaling>
          <c:orientation val="minMax"/>
        </c:scaling>
        <c:delete val="0"/>
        <c:axPos val="l"/>
        <c:majorGridlines>
          <c:spPr>
            <a:ln>
              <a:solidFill>
                <a:schemeClr val="bg1">
                  <a:lumMod val="85000"/>
                </a:schemeClr>
              </a:solidFill>
              <a:prstDash val="sysDash"/>
            </a:ln>
          </c:spPr>
        </c:majorGridlines>
        <c:numFmt formatCode="&quot;$&quot;#,##0_);\(&quot;$&quot;#,##0\)" sourceLinked="1"/>
        <c:majorTickMark val="none"/>
        <c:minorTickMark val="none"/>
        <c:tickLblPos val="nextTo"/>
        <c:txPr>
          <a:bodyPr/>
          <a:lstStyle/>
          <a:p>
            <a:pPr>
              <a:defRPr sz="1200"/>
            </a:pPr>
            <a:endParaRPr lang="fr-FR"/>
          </a:p>
        </c:txPr>
        <c:crossAx val="72309760"/>
        <c:crosses val="autoZero"/>
        <c:crossBetween val="between"/>
      </c:valAx>
    </c:plotArea>
    <c:legend>
      <c:legendPos val="r"/>
      <c:layout>
        <c:manualLayout>
          <c:xMode val="edge"/>
          <c:yMode val="edge"/>
          <c:x val="0.77290672221335754"/>
          <c:y val="0.33888943014748524"/>
          <c:w val="0.21662054955435245"/>
          <c:h val="0.3024831397947238"/>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391571</xdr:colOff>
      <xdr:row>1</xdr:row>
      <xdr:rowOff>21166</xdr:rowOff>
    </xdr:from>
    <xdr:to>
      <xdr:col>14</xdr:col>
      <xdr:colOff>592644</xdr:colOff>
      <xdr:row>2</xdr:row>
      <xdr:rowOff>131491</xdr:rowOff>
    </xdr:to>
    <xdr:pic>
      <xdr:nvPicPr>
        <xdr:cNvPr id="6" name="Picture 5"/>
        <xdr:cNvPicPr>
          <a:picLocks noChangeAspect="1"/>
        </xdr:cNvPicPr>
      </xdr:nvPicPr>
      <xdr:blipFill>
        <a:blip xmlns:r="http://schemas.openxmlformats.org/officeDocument/2006/relationships" r:embed="rId1"/>
        <a:stretch>
          <a:fillRect/>
        </a:stretch>
      </xdr:blipFill>
      <xdr:spPr>
        <a:xfrm>
          <a:off x="7884571" y="21166"/>
          <a:ext cx="814906" cy="42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412761</xdr:colOff>
      <xdr:row>0</xdr:row>
      <xdr:rowOff>31750</xdr:rowOff>
    </xdr:from>
    <xdr:to>
      <xdr:col>15</xdr:col>
      <xdr:colOff>0</xdr:colOff>
      <xdr:row>1</xdr:row>
      <xdr:rowOff>142075</xdr:rowOff>
    </xdr:to>
    <xdr:pic>
      <xdr:nvPicPr>
        <xdr:cNvPr id="4" name="Picture 3"/>
        <xdr:cNvPicPr>
          <a:picLocks noChangeAspect="1"/>
        </xdr:cNvPicPr>
      </xdr:nvPicPr>
      <xdr:blipFill>
        <a:blip xmlns:r="http://schemas.openxmlformats.org/officeDocument/2006/relationships" r:embed="rId1"/>
        <a:stretch>
          <a:fillRect/>
        </a:stretch>
      </xdr:blipFill>
      <xdr:spPr>
        <a:xfrm>
          <a:off x="7905761" y="31750"/>
          <a:ext cx="814906" cy="427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1534582</xdr:colOff>
      <xdr:row>38</xdr:row>
      <xdr:rowOff>31753</xdr:rowOff>
    </xdr:from>
    <xdr:to>
      <xdr:col>8</xdr:col>
      <xdr:colOff>79373</xdr:colOff>
      <xdr:row>55</xdr:row>
      <xdr:rowOff>111125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63501</xdr:colOff>
      <xdr:row>0</xdr:row>
      <xdr:rowOff>80130</xdr:rowOff>
    </xdr:from>
    <xdr:to>
      <xdr:col>11</xdr:col>
      <xdr:colOff>74073</xdr:colOff>
      <xdr:row>2</xdr:row>
      <xdr:rowOff>10538</xdr:rowOff>
    </xdr:to>
    <xdr:pic>
      <xdr:nvPicPr>
        <xdr:cNvPr id="8" name="Picture 7"/>
        <xdr:cNvPicPr>
          <a:picLocks noChangeAspect="1"/>
        </xdr:cNvPicPr>
      </xdr:nvPicPr>
      <xdr:blipFill>
        <a:blip xmlns:r="http://schemas.openxmlformats.org/officeDocument/2006/relationships" r:embed="rId2"/>
        <a:stretch>
          <a:fillRect/>
        </a:stretch>
      </xdr:blipFill>
      <xdr:spPr>
        <a:xfrm>
          <a:off x="10519834" y="80130"/>
          <a:ext cx="814906" cy="427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iuser1/Documents/Microsoft%20User%20Data/Saved%20Attachments/V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opLeftCell="A2" zoomScale="90" zoomScaleNormal="90" workbookViewId="0">
      <selection activeCell="C30" sqref="C30:O30"/>
    </sheetView>
  </sheetViews>
  <sheetFormatPr defaultColWidth="0" defaultRowHeight="12.75" zeroHeight="1" outlineLevelRow="1" x14ac:dyDescent="0.2"/>
  <cols>
    <col min="1" max="1" width="1.85546875" customWidth="1"/>
    <col min="2" max="15" width="9.140625" customWidth="1"/>
    <col min="16" max="22" width="0" hidden="1" customWidth="1"/>
    <col min="23" max="16384" width="9.140625" hidden="1"/>
  </cols>
  <sheetData>
    <row r="1" spans="1:15" hidden="1" x14ac:dyDescent="0.2">
      <c r="A1" s="15"/>
      <c r="B1" s="15"/>
      <c r="C1" s="15"/>
      <c r="D1" s="15"/>
      <c r="E1" s="15"/>
      <c r="F1" s="15"/>
      <c r="G1" s="15"/>
      <c r="H1" s="15"/>
      <c r="I1" s="15"/>
      <c r="J1" s="15"/>
      <c r="K1" s="15"/>
      <c r="L1" s="15"/>
      <c r="M1" s="15"/>
      <c r="N1" s="15"/>
      <c r="O1" s="15"/>
    </row>
    <row r="2" spans="1:15" ht="24.75" customHeight="1" x14ac:dyDescent="0.35">
      <c r="A2" s="15"/>
      <c r="B2" s="25" t="s">
        <v>15</v>
      </c>
      <c r="C2" s="16"/>
      <c r="D2" s="16"/>
      <c r="E2" s="16"/>
      <c r="F2" s="16"/>
      <c r="G2" s="17"/>
      <c r="H2" s="15"/>
      <c r="I2" s="15"/>
      <c r="J2" s="15"/>
      <c r="K2" s="15"/>
      <c r="L2" s="15"/>
      <c r="M2" s="15"/>
      <c r="N2" s="15"/>
      <c r="O2" s="15"/>
    </row>
    <row r="3" spans="1:15" ht="13.5" thickBot="1" x14ac:dyDescent="0.25">
      <c r="A3" s="15"/>
      <c r="B3" s="15"/>
      <c r="C3" s="15"/>
      <c r="D3" s="15"/>
      <c r="E3" s="15"/>
      <c r="F3" s="15"/>
      <c r="G3" s="15"/>
      <c r="H3" s="15"/>
      <c r="I3" s="15"/>
      <c r="J3" s="15"/>
      <c r="K3" s="15"/>
      <c r="L3" s="15"/>
      <c r="M3" s="15"/>
      <c r="N3" s="15"/>
      <c r="O3" s="15"/>
    </row>
    <row r="4" spans="1:15" ht="39" customHeight="1" thickBot="1" x14ac:dyDescent="0.25">
      <c r="A4" s="15"/>
      <c r="B4" s="171" t="s">
        <v>120</v>
      </c>
      <c r="C4" s="172"/>
      <c r="D4" s="172"/>
      <c r="E4" s="172"/>
      <c r="F4" s="172"/>
      <c r="G4" s="172"/>
      <c r="H4" s="172"/>
      <c r="I4" s="172"/>
      <c r="J4" s="172"/>
      <c r="K4" s="172"/>
      <c r="L4" s="172"/>
      <c r="M4" s="172"/>
      <c r="N4" s="172"/>
      <c r="O4" s="173"/>
    </row>
    <row r="5" spans="1:15" ht="6.75" customHeight="1" x14ac:dyDescent="0.2">
      <c r="A5" s="15"/>
      <c r="B5" s="18"/>
      <c r="C5" s="15"/>
      <c r="D5" s="15"/>
      <c r="E5" s="15"/>
      <c r="F5" s="15"/>
      <c r="G5" s="15"/>
      <c r="H5" s="15"/>
      <c r="I5" s="15"/>
      <c r="J5" s="15"/>
      <c r="K5" s="15"/>
      <c r="L5" s="15"/>
      <c r="M5" s="15"/>
      <c r="N5" s="15"/>
      <c r="O5" s="15"/>
    </row>
    <row r="6" spans="1:15" ht="37.5" customHeight="1" x14ac:dyDescent="0.2">
      <c r="A6" s="15"/>
      <c r="B6" s="168" t="s">
        <v>114</v>
      </c>
      <c r="C6" s="167"/>
      <c r="D6" s="167"/>
      <c r="E6" s="167"/>
      <c r="F6" s="167"/>
      <c r="G6" s="167"/>
      <c r="H6" s="167"/>
      <c r="I6" s="167"/>
      <c r="J6" s="167"/>
      <c r="K6" s="167"/>
      <c r="L6" s="167"/>
      <c r="M6" s="167"/>
      <c r="N6" s="167"/>
      <c r="O6" s="167"/>
    </row>
    <row r="7" spans="1:15" ht="6" customHeight="1" x14ac:dyDescent="0.2">
      <c r="A7" s="15"/>
      <c r="B7" s="18"/>
      <c r="C7" s="15"/>
      <c r="D7" s="15"/>
      <c r="E7" s="15"/>
      <c r="F7" s="15"/>
      <c r="G7" s="15"/>
      <c r="H7" s="15"/>
      <c r="I7" s="15"/>
      <c r="J7" s="15"/>
      <c r="K7" s="15"/>
      <c r="L7" s="15"/>
      <c r="M7" s="15"/>
      <c r="N7" s="15"/>
      <c r="O7" s="15"/>
    </row>
    <row r="8" spans="1:15" ht="39.75" customHeight="1" x14ac:dyDescent="0.2">
      <c r="A8" s="15"/>
      <c r="B8" s="168" t="s">
        <v>69</v>
      </c>
      <c r="C8" s="168"/>
      <c r="D8" s="168"/>
      <c r="E8" s="168"/>
      <c r="F8" s="168"/>
      <c r="G8" s="168"/>
      <c r="H8" s="168"/>
      <c r="I8" s="168"/>
      <c r="J8" s="168"/>
      <c r="K8" s="168"/>
      <c r="L8" s="168"/>
      <c r="M8" s="168"/>
      <c r="N8" s="168"/>
      <c r="O8" s="168"/>
    </row>
    <row r="9" spans="1:15" ht="6" customHeight="1" x14ac:dyDescent="0.2">
      <c r="A9" s="15"/>
      <c r="B9" s="19"/>
      <c r="C9" s="19"/>
      <c r="D9" s="19"/>
      <c r="E9" s="19"/>
      <c r="F9" s="19"/>
      <c r="G9" s="19"/>
      <c r="H9" s="34"/>
      <c r="I9" s="34"/>
      <c r="J9" s="34"/>
      <c r="K9" s="34"/>
      <c r="L9" s="34"/>
      <c r="M9" s="34"/>
      <c r="N9" s="19"/>
      <c r="O9" s="19"/>
    </row>
    <row r="10" spans="1:15" ht="70.5" customHeight="1" x14ac:dyDescent="0.2">
      <c r="A10" s="15"/>
      <c r="B10" s="167" t="s">
        <v>55</v>
      </c>
      <c r="C10" s="167"/>
      <c r="D10" s="167"/>
      <c r="E10" s="167"/>
      <c r="F10" s="167"/>
      <c r="G10" s="167"/>
      <c r="H10" s="167"/>
      <c r="I10" s="167"/>
      <c r="J10" s="167"/>
      <c r="K10" s="167"/>
      <c r="L10" s="167"/>
      <c r="M10" s="167"/>
      <c r="N10" s="167"/>
      <c r="O10" s="167"/>
    </row>
    <row r="11" spans="1:15" ht="6.75" customHeight="1" x14ac:dyDescent="0.2">
      <c r="A11" s="15"/>
      <c r="B11" s="18"/>
      <c r="C11" s="15"/>
      <c r="D11" s="15"/>
      <c r="E11" s="15"/>
      <c r="F11" s="15"/>
      <c r="G11" s="15"/>
      <c r="H11" s="15"/>
      <c r="I11" s="15"/>
      <c r="J11" s="15"/>
      <c r="K11" s="15"/>
      <c r="L11" s="15"/>
      <c r="M11" s="15"/>
      <c r="N11" s="15"/>
      <c r="O11" s="15"/>
    </row>
    <row r="12" spans="1:15" ht="18" customHeight="1" x14ac:dyDescent="0.2">
      <c r="A12" s="15"/>
      <c r="B12" s="168" t="s">
        <v>115</v>
      </c>
      <c r="C12" s="167"/>
      <c r="D12" s="167"/>
      <c r="E12" s="167"/>
      <c r="F12" s="167"/>
      <c r="G12" s="167"/>
      <c r="H12" s="167"/>
      <c r="I12" s="167"/>
      <c r="J12" s="167"/>
      <c r="K12" s="167"/>
      <c r="L12" s="167"/>
      <c r="M12" s="167"/>
      <c r="N12" s="167"/>
      <c r="O12" s="167"/>
    </row>
    <row r="13" spans="1:15" ht="6" customHeight="1" x14ac:dyDescent="0.2">
      <c r="A13" s="15"/>
      <c r="B13" s="18"/>
      <c r="C13" s="15"/>
      <c r="D13" s="15"/>
      <c r="E13" s="15"/>
      <c r="F13" s="15"/>
      <c r="G13" s="15"/>
      <c r="H13" s="15"/>
      <c r="I13" s="15"/>
      <c r="J13" s="15"/>
      <c r="K13" s="15"/>
      <c r="L13" s="15"/>
      <c r="M13" s="15"/>
      <c r="N13" s="15"/>
      <c r="O13" s="15"/>
    </row>
    <row r="14" spans="1:15" ht="12" customHeight="1" x14ac:dyDescent="0.2">
      <c r="A14" s="15"/>
      <c r="B14" s="20" t="s">
        <v>56</v>
      </c>
      <c r="C14" s="15"/>
      <c r="D14" s="15"/>
      <c r="E14" s="15"/>
      <c r="F14" s="15"/>
      <c r="G14" s="15"/>
      <c r="H14" s="15"/>
      <c r="I14" s="15"/>
      <c r="J14" s="15"/>
      <c r="K14" s="15"/>
      <c r="L14" s="15"/>
      <c r="M14" s="15"/>
      <c r="N14" s="15"/>
      <c r="O14" s="15"/>
    </row>
    <row r="15" spans="1:15" ht="6" customHeight="1" x14ac:dyDescent="0.2">
      <c r="A15" s="15"/>
      <c r="B15" s="20"/>
      <c r="C15" s="15"/>
      <c r="D15" s="15"/>
      <c r="E15" s="15"/>
      <c r="F15" s="15"/>
      <c r="G15" s="15"/>
      <c r="H15" s="15"/>
      <c r="I15" s="15"/>
      <c r="J15" s="15"/>
      <c r="K15" s="15"/>
      <c r="L15" s="15"/>
      <c r="M15" s="15"/>
      <c r="N15" s="15"/>
      <c r="O15" s="15"/>
    </row>
    <row r="16" spans="1:15" ht="27" customHeight="1" x14ac:dyDescent="0.2">
      <c r="A16" s="15"/>
      <c r="B16" s="15"/>
      <c r="C16" s="167" t="s">
        <v>57</v>
      </c>
      <c r="D16" s="167"/>
      <c r="E16" s="167"/>
      <c r="F16" s="167"/>
      <c r="G16" s="167"/>
      <c r="H16" s="167"/>
      <c r="I16" s="167"/>
      <c r="J16" s="167"/>
      <c r="K16" s="167"/>
      <c r="L16" s="167"/>
      <c r="M16" s="167"/>
      <c r="N16" s="167"/>
      <c r="O16" s="167"/>
    </row>
    <row r="17" spans="1:15" ht="30.75" customHeight="1" x14ac:dyDescent="0.2">
      <c r="A17" s="15"/>
      <c r="B17" s="15"/>
      <c r="C17" s="167" t="s">
        <v>58</v>
      </c>
      <c r="D17" s="167"/>
      <c r="E17" s="167"/>
      <c r="F17" s="167"/>
      <c r="G17" s="167"/>
      <c r="H17" s="167"/>
      <c r="I17" s="167"/>
      <c r="J17" s="167"/>
      <c r="K17" s="167"/>
      <c r="L17" s="167"/>
      <c r="M17" s="167"/>
      <c r="N17" s="167"/>
      <c r="O17" s="167"/>
    </row>
    <row r="18" spans="1:15" ht="25.5" customHeight="1" x14ac:dyDescent="0.2">
      <c r="A18" s="15"/>
      <c r="B18" s="15"/>
      <c r="C18" s="167" t="s">
        <v>59</v>
      </c>
      <c r="D18" s="167"/>
      <c r="E18" s="167"/>
      <c r="F18" s="167"/>
      <c r="G18" s="167"/>
      <c r="H18" s="167"/>
      <c r="I18" s="167"/>
      <c r="J18" s="167"/>
      <c r="K18" s="167"/>
      <c r="L18" s="167"/>
      <c r="M18" s="167"/>
      <c r="N18" s="167"/>
      <c r="O18" s="167"/>
    </row>
    <row r="19" spans="1:15" ht="15.75" customHeight="1" x14ac:dyDescent="0.2">
      <c r="A19" s="15"/>
      <c r="B19" s="20" t="s">
        <v>60</v>
      </c>
      <c r="C19" s="15"/>
      <c r="D19" s="15"/>
      <c r="E19" s="15"/>
      <c r="F19" s="15"/>
      <c r="G19" s="15"/>
      <c r="H19" s="15"/>
      <c r="I19" s="15"/>
      <c r="J19" s="15"/>
      <c r="K19" s="15"/>
      <c r="L19" s="15"/>
      <c r="M19" s="15"/>
      <c r="N19" s="15"/>
      <c r="O19" s="15"/>
    </row>
    <row r="20" spans="1:15" ht="3.75" customHeight="1" x14ac:dyDescent="0.2">
      <c r="A20" s="15"/>
      <c r="B20" s="20"/>
      <c r="C20" s="15"/>
      <c r="D20" s="15"/>
      <c r="E20" s="15"/>
      <c r="F20" s="15"/>
      <c r="G20" s="15"/>
      <c r="H20" s="15"/>
      <c r="I20" s="15"/>
      <c r="J20" s="15"/>
      <c r="K20" s="15"/>
      <c r="L20" s="15"/>
      <c r="M20" s="15"/>
      <c r="N20" s="15"/>
      <c r="O20" s="15"/>
    </row>
    <row r="21" spans="1:15" ht="36" customHeight="1" x14ac:dyDescent="0.2">
      <c r="A21" s="15"/>
      <c r="B21" s="15"/>
      <c r="C21" s="167" t="s">
        <v>61</v>
      </c>
      <c r="D21" s="167"/>
      <c r="E21" s="167"/>
      <c r="F21" s="167"/>
      <c r="G21" s="167"/>
      <c r="H21" s="167"/>
      <c r="I21" s="167"/>
      <c r="J21" s="167"/>
      <c r="K21" s="167"/>
      <c r="L21" s="167"/>
      <c r="M21" s="167"/>
      <c r="N21" s="167"/>
      <c r="O21" s="167"/>
    </row>
    <row r="22" spans="1:15" ht="29.25" customHeight="1" x14ac:dyDescent="0.2">
      <c r="A22" s="15"/>
      <c r="B22" s="15"/>
      <c r="C22" s="168" t="s">
        <v>62</v>
      </c>
      <c r="D22" s="169"/>
      <c r="E22" s="169"/>
      <c r="F22" s="169"/>
      <c r="G22" s="169"/>
      <c r="H22" s="169"/>
      <c r="I22" s="169"/>
      <c r="J22" s="169"/>
      <c r="K22" s="169"/>
      <c r="L22" s="169"/>
      <c r="M22" s="169"/>
      <c r="N22" s="169"/>
      <c r="O22" s="169"/>
    </row>
    <row r="23" spans="1:15" ht="22.5" customHeight="1" x14ac:dyDescent="0.2">
      <c r="A23" s="15"/>
      <c r="B23" s="15"/>
      <c r="C23" s="167" t="s">
        <v>63</v>
      </c>
      <c r="D23" s="169"/>
      <c r="E23" s="169"/>
      <c r="F23" s="169"/>
      <c r="G23" s="169"/>
      <c r="H23" s="169"/>
      <c r="I23" s="169"/>
      <c r="J23" s="169"/>
      <c r="K23" s="169"/>
      <c r="L23" s="169"/>
      <c r="M23" s="169"/>
      <c r="N23" s="169"/>
      <c r="O23" s="169"/>
    </row>
    <row r="24" spans="1:15" ht="15.75" customHeight="1" x14ac:dyDescent="0.2">
      <c r="A24" s="15"/>
      <c r="B24" s="15"/>
      <c r="C24" s="167" t="s">
        <v>64</v>
      </c>
      <c r="D24" s="169"/>
      <c r="E24" s="169"/>
      <c r="F24" s="169"/>
      <c r="G24" s="169"/>
      <c r="H24" s="169"/>
      <c r="I24" s="169"/>
      <c r="J24" s="169"/>
      <c r="K24" s="169"/>
      <c r="L24" s="169"/>
      <c r="M24" s="169"/>
      <c r="N24" s="169"/>
      <c r="O24" s="169"/>
    </row>
    <row r="25" spans="1:15" ht="2.25" customHeight="1" x14ac:dyDescent="0.2">
      <c r="A25" s="15"/>
      <c r="B25" s="15"/>
      <c r="C25" s="21"/>
      <c r="D25" s="22"/>
      <c r="E25" s="22"/>
      <c r="F25" s="22"/>
      <c r="G25" s="22"/>
      <c r="H25" s="33"/>
      <c r="I25" s="33"/>
      <c r="J25" s="33"/>
      <c r="K25" s="33"/>
      <c r="L25" s="33"/>
      <c r="M25" s="33"/>
      <c r="N25" s="22"/>
      <c r="O25" s="22"/>
    </row>
    <row r="26" spans="1:15" x14ac:dyDescent="0.2">
      <c r="A26" s="15"/>
      <c r="B26" s="20" t="s">
        <v>65</v>
      </c>
      <c r="C26" s="15"/>
      <c r="D26" s="15"/>
      <c r="E26" s="15"/>
      <c r="F26" s="15"/>
      <c r="G26" s="15"/>
      <c r="H26" s="15"/>
      <c r="I26" s="15"/>
      <c r="J26" s="15"/>
      <c r="K26" s="15"/>
      <c r="L26" s="15"/>
      <c r="M26" s="15"/>
      <c r="N26" s="15"/>
      <c r="O26" s="15"/>
    </row>
    <row r="27" spans="1:15" ht="5.25" customHeight="1" x14ac:dyDescent="0.2">
      <c r="A27" s="15"/>
      <c r="B27" s="20"/>
      <c r="C27" s="15"/>
      <c r="D27" s="15"/>
      <c r="E27" s="15"/>
      <c r="F27" s="15"/>
      <c r="G27" s="15"/>
      <c r="H27" s="15"/>
      <c r="I27" s="15"/>
      <c r="J27" s="15"/>
      <c r="K27" s="15"/>
      <c r="L27" s="15"/>
      <c r="M27" s="15"/>
      <c r="N27" s="15"/>
      <c r="O27" s="15"/>
    </row>
    <row r="28" spans="1:15" ht="12.75" customHeight="1" x14ac:dyDescent="0.2">
      <c r="A28" s="15"/>
      <c r="B28" s="15"/>
      <c r="C28" s="167" t="s">
        <v>66</v>
      </c>
      <c r="D28" s="167"/>
      <c r="E28" s="167"/>
      <c r="F28" s="167"/>
      <c r="G28" s="167"/>
      <c r="H28" s="167"/>
      <c r="I28" s="167"/>
      <c r="J28" s="167"/>
      <c r="K28" s="167"/>
      <c r="L28" s="167"/>
      <c r="M28" s="167"/>
      <c r="N28" s="167"/>
      <c r="O28" s="167"/>
    </row>
    <row r="29" spans="1:15" ht="14.25" customHeight="1" x14ac:dyDescent="0.2">
      <c r="A29" s="15"/>
      <c r="B29" s="15"/>
      <c r="C29" s="170" t="s">
        <v>73</v>
      </c>
      <c r="D29" s="170"/>
      <c r="E29" s="170"/>
      <c r="F29" s="170"/>
      <c r="G29" s="170"/>
      <c r="H29" s="170"/>
      <c r="I29" s="170"/>
      <c r="J29" s="170"/>
      <c r="K29" s="170"/>
      <c r="L29" s="170"/>
      <c r="M29" s="170"/>
      <c r="N29" s="170"/>
      <c r="O29" s="170"/>
    </row>
    <row r="30" spans="1:15" ht="15" customHeight="1" x14ac:dyDescent="0.2">
      <c r="A30" s="15"/>
      <c r="B30" s="15"/>
      <c r="C30" s="168" t="s">
        <v>74</v>
      </c>
      <c r="D30" s="167"/>
      <c r="E30" s="167"/>
      <c r="F30" s="167"/>
      <c r="G30" s="167"/>
      <c r="H30" s="167"/>
      <c r="I30" s="167"/>
      <c r="J30" s="167"/>
      <c r="K30" s="167"/>
      <c r="L30" s="167"/>
      <c r="M30" s="167"/>
      <c r="N30" s="167"/>
      <c r="O30" s="167"/>
    </row>
    <row r="31" spans="1:15" ht="4.5" customHeight="1" x14ac:dyDescent="0.2">
      <c r="A31" s="15"/>
      <c r="B31" s="15"/>
      <c r="C31" s="23"/>
      <c r="D31" s="23"/>
      <c r="E31" s="23"/>
      <c r="F31" s="23"/>
      <c r="G31" s="23"/>
      <c r="H31" s="23"/>
      <c r="I31" s="23"/>
      <c r="J31" s="23"/>
      <c r="K31" s="23"/>
      <c r="L31" s="23"/>
      <c r="M31" s="23"/>
      <c r="N31" s="23"/>
      <c r="O31" s="23"/>
    </row>
    <row r="32" spans="1:15" s="14" customFormat="1" ht="42" customHeight="1" x14ac:dyDescent="0.2">
      <c r="A32" s="23"/>
      <c r="B32" s="170" t="s">
        <v>75</v>
      </c>
      <c r="C32" s="170"/>
      <c r="D32" s="170"/>
      <c r="E32" s="170"/>
      <c r="F32" s="170"/>
      <c r="G32" s="170"/>
      <c r="H32" s="170"/>
      <c r="I32" s="170"/>
      <c r="J32" s="170"/>
      <c r="K32" s="170"/>
      <c r="L32" s="170"/>
      <c r="M32" s="170"/>
      <c r="N32" s="170"/>
      <c r="O32" s="170"/>
    </row>
    <row r="33" spans="1:15" ht="6.75" customHeight="1" x14ac:dyDescent="0.2">
      <c r="A33" s="15"/>
      <c r="B33" s="15"/>
      <c r="C33" s="23"/>
      <c r="D33" s="23"/>
      <c r="E33" s="23"/>
      <c r="F33" s="23"/>
      <c r="G33" s="23"/>
      <c r="H33" s="23"/>
      <c r="I33" s="23"/>
      <c r="J33" s="23"/>
      <c r="K33" s="23"/>
      <c r="L33" s="23"/>
      <c r="M33" s="23"/>
      <c r="N33" s="23"/>
      <c r="O33" s="23"/>
    </row>
    <row r="34" spans="1:15" ht="10.5" customHeight="1" x14ac:dyDescent="0.2">
      <c r="A34" s="15"/>
      <c r="B34" s="23"/>
      <c r="C34" s="23"/>
      <c r="D34" s="23"/>
      <c r="E34" s="23"/>
      <c r="F34" s="23"/>
      <c r="G34" s="23"/>
      <c r="H34" s="23"/>
      <c r="I34" s="23"/>
      <c r="J34" s="23"/>
      <c r="K34" s="23"/>
      <c r="L34" s="23"/>
      <c r="M34" s="23"/>
      <c r="N34" s="23"/>
      <c r="O34" s="23"/>
    </row>
    <row r="35" spans="1:15" ht="14.25" customHeight="1" x14ac:dyDescent="0.2">
      <c r="A35" s="24"/>
      <c r="B35" s="166" t="s">
        <v>67</v>
      </c>
      <c r="C35" s="166"/>
      <c r="D35" s="166"/>
      <c r="E35" s="166"/>
      <c r="F35" s="166"/>
      <c r="G35" s="166"/>
      <c r="H35" s="166"/>
      <c r="I35" s="166"/>
      <c r="J35" s="166"/>
      <c r="K35" s="166"/>
      <c r="L35" s="166"/>
      <c r="M35" s="166"/>
      <c r="N35" s="166"/>
      <c r="O35" s="166"/>
    </row>
    <row r="36" spans="1:15" ht="14.25" customHeight="1" x14ac:dyDescent="0.2">
      <c r="A36" s="24"/>
      <c r="B36" s="166" t="s">
        <v>68</v>
      </c>
      <c r="C36" s="166"/>
      <c r="D36" s="166"/>
      <c r="E36" s="166"/>
      <c r="F36" s="166"/>
      <c r="G36" s="166"/>
      <c r="H36" s="166"/>
      <c r="I36" s="166"/>
      <c r="J36" s="166"/>
      <c r="K36" s="166"/>
      <c r="L36" s="166"/>
      <c r="M36" s="166"/>
      <c r="N36" s="166"/>
      <c r="O36" s="166"/>
    </row>
    <row r="37" spans="1:15" ht="14.25" customHeight="1" x14ac:dyDescent="0.2">
      <c r="A37" s="24"/>
      <c r="B37" s="166" t="s">
        <v>121</v>
      </c>
      <c r="C37" s="166"/>
      <c r="D37" s="166"/>
      <c r="E37" s="166"/>
      <c r="F37" s="166"/>
      <c r="G37" s="166"/>
      <c r="H37" s="166"/>
      <c r="I37" s="166"/>
      <c r="J37" s="166"/>
      <c r="K37" s="166"/>
      <c r="L37" s="166"/>
      <c r="M37" s="166"/>
      <c r="N37" s="166"/>
      <c r="O37" s="166"/>
    </row>
    <row r="38" spans="1:15" ht="15" customHeight="1" x14ac:dyDescent="0.2">
      <c r="A38" s="24"/>
      <c r="B38" s="166" t="s">
        <v>122</v>
      </c>
      <c r="C38" s="166"/>
      <c r="D38" s="166"/>
      <c r="E38" s="166"/>
      <c r="F38" s="166"/>
      <c r="G38" s="166"/>
      <c r="H38" s="166"/>
      <c r="I38" s="166"/>
      <c r="J38" s="166"/>
      <c r="K38" s="166"/>
      <c r="L38" s="166"/>
      <c r="M38" s="166"/>
      <c r="N38" s="166"/>
      <c r="O38" s="166"/>
    </row>
    <row r="39" spans="1:15" ht="14.25" customHeight="1" x14ac:dyDescent="0.2">
      <c r="A39" s="15"/>
      <c r="B39" s="166" t="s">
        <v>70</v>
      </c>
      <c r="C39" s="166"/>
      <c r="D39" s="166"/>
      <c r="E39" s="166"/>
      <c r="F39" s="166"/>
      <c r="G39" s="166"/>
      <c r="H39" s="166"/>
      <c r="I39" s="166"/>
      <c r="J39" s="166"/>
      <c r="K39" s="166"/>
      <c r="L39" s="166"/>
      <c r="M39" s="166"/>
      <c r="N39" s="166"/>
      <c r="O39" s="166"/>
    </row>
    <row r="40" spans="1:15" ht="14.25" customHeight="1" x14ac:dyDescent="0.2">
      <c r="A40" s="24"/>
      <c r="B40" s="166" t="s">
        <v>71</v>
      </c>
      <c r="C40" s="166"/>
      <c r="D40" s="166"/>
      <c r="E40" s="166"/>
      <c r="F40" s="166"/>
      <c r="G40" s="166"/>
      <c r="H40" s="166"/>
      <c r="I40" s="166"/>
      <c r="J40" s="166"/>
      <c r="K40" s="166"/>
      <c r="L40" s="166"/>
      <c r="M40" s="166"/>
      <c r="N40" s="166"/>
      <c r="O40" s="166"/>
    </row>
    <row r="41" spans="1:15" ht="14.25" customHeight="1" x14ac:dyDescent="0.2">
      <c r="A41" s="24"/>
      <c r="B41" s="166" t="s">
        <v>72</v>
      </c>
      <c r="C41" s="166"/>
      <c r="D41" s="166"/>
      <c r="E41" s="166"/>
      <c r="F41" s="166"/>
      <c r="G41" s="166"/>
      <c r="H41" s="166"/>
      <c r="I41" s="166"/>
      <c r="J41" s="166"/>
      <c r="K41" s="166"/>
      <c r="L41" s="166"/>
      <c r="M41" s="166"/>
      <c r="N41" s="166"/>
      <c r="O41" s="166"/>
    </row>
    <row r="42" spans="1:15" x14ac:dyDescent="0.2">
      <c r="B42" s="15"/>
      <c r="C42" s="15"/>
      <c r="D42" s="15"/>
      <c r="E42" s="15"/>
      <c r="F42" s="15"/>
      <c r="G42" s="15"/>
      <c r="H42" s="15"/>
      <c r="I42" s="15"/>
      <c r="J42" s="15"/>
      <c r="K42" s="15"/>
      <c r="L42" s="15"/>
      <c r="M42" s="15"/>
      <c r="N42" s="15"/>
      <c r="O42" s="15"/>
    </row>
    <row r="43" spans="1:15" hidden="1" outlineLevel="1" x14ac:dyDescent="0.2"/>
    <row r="44" spans="1:15" hidden="1" outlineLevel="1" x14ac:dyDescent="0.2"/>
    <row r="45" spans="1:15" hidden="1" outlineLevel="1" x14ac:dyDescent="0.2"/>
    <row r="46" spans="1:15" hidden="1" outlineLevel="1" x14ac:dyDescent="0.2"/>
    <row r="47" spans="1:15" hidden="1" outlineLevel="1" x14ac:dyDescent="0.2"/>
    <row r="48" spans="1:15" hidden="1" outlineLevel="1" x14ac:dyDescent="0.2"/>
    <row r="49" hidden="1" outlineLevel="1" x14ac:dyDescent="0.2"/>
    <row r="50" hidden="1" outlineLevel="1" x14ac:dyDescent="0.2"/>
    <row r="51" hidden="1" outlineLevel="1" x14ac:dyDescent="0.2"/>
    <row r="52" hidden="1" outlineLevel="1" x14ac:dyDescent="0.2"/>
    <row r="53" hidden="1" outlineLevel="1" x14ac:dyDescent="0.2"/>
    <row r="54" hidden="1" outlineLevel="1" x14ac:dyDescent="0.2"/>
    <row r="55" hidden="1" outlineLevel="1" x14ac:dyDescent="0.2"/>
    <row r="56" hidden="1" outlineLevel="1" x14ac:dyDescent="0.2"/>
    <row r="57" hidden="1" outlineLevel="1" x14ac:dyDescent="0.2"/>
    <row r="58" hidden="1" outlineLevel="1" x14ac:dyDescent="0.2"/>
    <row r="59" hidden="1" outlineLevel="1" x14ac:dyDescent="0.2"/>
    <row r="60" hidden="1" outlineLevel="1" x14ac:dyDescent="0.2"/>
    <row r="61" hidden="1" outlineLevel="1" x14ac:dyDescent="0.2"/>
    <row r="62" hidden="1" outlineLevel="1" x14ac:dyDescent="0.2"/>
    <row r="63" hidden="1" outlineLevel="1" x14ac:dyDescent="0.2"/>
    <row r="64" hidden="1" outlineLevel="1" x14ac:dyDescent="0.2"/>
    <row r="65" hidden="1" outlineLevel="1" x14ac:dyDescent="0.2"/>
    <row r="66" hidden="1" outlineLevel="1" x14ac:dyDescent="0.2"/>
    <row r="67" hidden="1" outlineLevel="1" x14ac:dyDescent="0.2"/>
    <row r="68" hidden="1" outlineLevel="1" x14ac:dyDescent="0.2"/>
    <row r="69" hidden="1" outlineLevel="1" x14ac:dyDescent="0.2"/>
    <row r="70" hidden="1" outlineLevel="1" x14ac:dyDescent="0.2"/>
    <row r="71" hidden="1" outlineLevel="1" x14ac:dyDescent="0.2"/>
    <row r="72" hidden="1" outlineLevel="1" x14ac:dyDescent="0.2"/>
    <row r="73" hidden="1" outlineLevel="1" x14ac:dyDescent="0.2"/>
    <row r="74" hidden="1" outlineLevel="1" x14ac:dyDescent="0.2"/>
    <row r="75" hidden="1" outlineLevel="1" x14ac:dyDescent="0.2"/>
    <row r="76" hidden="1" outlineLevel="1" x14ac:dyDescent="0.2"/>
    <row r="77" hidden="1" outlineLevel="1" x14ac:dyDescent="0.2"/>
    <row r="78" hidden="1" outlineLevel="1" x14ac:dyDescent="0.2"/>
    <row r="79" hidden="1" outlineLevel="1" x14ac:dyDescent="0.2"/>
    <row r="80" hidden="1" outlineLevel="1" x14ac:dyDescent="0.2"/>
    <row r="81" spans="1:15" hidden="1" outlineLevel="1" x14ac:dyDescent="0.2"/>
    <row r="82" spans="1:15" hidden="1" outlineLevel="1" x14ac:dyDescent="0.2"/>
    <row r="83" spans="1:15" hidden="1" outlineLevel="1" x14ac:dyDescent="0.2"/>
    <row r="84" spans="1:15" hidden="1" outlineLevel="1" x14ac:dyDescent="0.2"/>
    <row r="85" spans="1:15" hidden="1" outlineLevel="1" x14ac:dyDescent="0.2"/>
    <row r="86" spans="1:15" hidden="1" outlineLevel="1" x14ac:dyDescent="0.2"/>
    <row r="87" spans="1:15" hidden="1" outlineLevel="1" x14ac:dyDescent="0.2"/>
    <row r="88" spans="1:15" hidden="1" outlineLevel="1" x14ac:dyDescent="0.2"/>
    <row r="89" spans="1:15" hidden="1" outlineLevel="1" x14ac:dyDescent="0.2"/>
    <row r="90" spans="1:15" hidden="1" outlineLevel="1" x14ac:dyDescent="0.2"/>
    <row r="91" spans="1:15" hidden="1" outlineLevel="1" x14ac:dyDescent="0.2">
      <c r="A91" s="15"/>
      <c r="B91" s="15"/>
      <c r="C91" s="15"/>
      <c r="D91" s="15"/>
      <c r="E91" s="15"/>
      <c r="F91" s="15"/>
      <c r="G91" s="15"/>
      <c r="H91" s="15"/>
      <c r="I91" s="15"/>
      <c r="J91" s="15"/>
      <c r="K91" s="15"/>
      <c r="L91" s="15"/>
      <c r="M91" s="15"/>
      <c r="N91" s="15"/>
      <c r="O91" s="15"/>
    </row>
    <row r="92" spans="1:15" hidden="1" outlineLevel="1" x14ac:dyDescent="0.2">
      <c r="A92" s="15"/>
      <c r="B92" s="15"/>
      <c r="C92" s="15"/>
      <c r="D92" s="15"/>
      <c r="E92" s="15"/>
      <c r="F92" s="15"/>
      <c r="G92" s="15"/>
      <c r="H92" s="15"/>
      <c r="I92" s="15"/>
      <c r="J92" s="15"/>
      <c r="K92" s="15"/>
      <c r="L92" s="15"/>
      <c r="M92" s="15"/>
      <c r="N92" s="15"/>
      <c r="O92" s="15"/>
    </row>
    <row r="93" spans="1:15" hidden="1" collapsed="1" x14ac:dyDescent="0.2"/>
    <row r="94" spans="1:15" hidden="1" x14ac:dyDescent="0.2">
      <c r="A94" s="15"/>
      <c r="B94" s="15"/>
      <c r="C94" s="15"/>
      <c r="D94" s="15"/>
      <c r="E94" s="15"/>
      <c r="F94" s="15"/>
      <c r="G94" s="15"/>
      <c r="H94" s="15"/>
      <c r="I94" s="15"/>
      <c r="J94" s="15"/>
      <c r="K94" s="15"/>
      <c r="L94" s="15"/>
      <c r="M94" s="15"/>
      <c r="N94" s="15"/>
      <c r="O94" s="15"/>
    </row>
    <row r="95" spans="1:15" hidden="1" x14ac:dyDescent="0.2"/>
    <row r="96" spans="1:15" hidden="1" x14ac:dyDescent="0.2"/>
  </sheetData>
  <sheetProtection sheet="1" objects="1" scenarios="1" selectLockedCells="1"/>
  <mergeCells count="23">
    <mergeCell ref="B4:O4"/>
    <mergeCell ref="B37:O37"/>
    <mergeCell ref="B35:O35"/>
    <mergeCell ref="B36:O36"/>
    <mergeCell ref="C17:O17"/>
    <mergeCell ref="B6:O6"/>
    <mergeCell ref="B8:O8"/>
    <mergeCell ref="B10:O10"/>
    <mergeCell ref="B12:O12"/>
    <mergeCell ref="C16:O16"/>
    <mergeCell ref="B39:O39"/>
    <mergeCell ref="B40:O40"/>
    <mergeCell ref="B41:O41"/>
    <mergeCell ref="B38:O38"/>
    <mergeCell ref="C18:O18"/>
    <mergeCell ref="C21:O21"/>
    <mergeCell ref="C22:O22"/>
    <mergeCell ref="C23:O23"/>
    <mergeCell ref="C24:O24"/>
    <mergeCell ref="C28:O28"/>
    <mergeCell ref="C29:O29"/>
    <mergeCell ref="C30:O30"/>
    <mergeCell ref="B32:O32"/>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90" zoomScaleNormal="90" workbookViewId="0">
      <selection activeCell="J2" sqref="J2"/>
    </sheetView>
  </sheetViews>
  <sheetFormatPr defaultColWidth="0" defaultRowHeight="12.75" zeroHeight="1" x14ac:dyDescent="0.2"/>
  <cols>
    <col min="1" max="1" width="1.85546875" customWidth="1"/>
    <col min="2" max="15" width="9.140625" customWidth="1"/>
    <col min="16" max="16384" width="9.140625" hidden="1"/>
  </cols>
  <sheetData>
    <row r="1" spans="1:16" ht="24.75" customHeight="1" x14ac:dyDescent="0.35">
      <c r="B1" s="26" t="s">
        <v>10</v>
      </c>
      <c r="C1" s="2"/>
      <c r="D1" s="2"/>
      <c r="E1" s="2"/>
      <c r="F1" s="2"/>
      <c r="G1" s="1"/>
      <c r="H1" s="1"/>
      <c r="I1" s="3"/>
      <c r="J1" s="3"/>
      <c r="K1" s="3"/>
      <c r="M1" s="7"/>
    </row>
    <row r="2" spans="1:16" x14ac:dyDescent="0.2">
      <c r="A2" s="15"/>
      <c r="B2" s="15"/>
      <c r="C2" s="15"/>
      <c r="D2" s="15"/>
      <c r="E2" s="15"/>
      <c r="F2" s="15"/>
      <c r="G2" s="15"/>
      <c r="H2" s="15"/>
      <c r="I2" s="15"/>
      <c r="J2" s="15"/>
      <c r="K2" s="15"/>
      <c r="L2" s="15"/>
      <c r="M2" s="15"/>
      <c r="N2" s="15"/>
      <c r="O2" s="15"/>
    </row>
    <row r="3" spans="1:16" ht="27.75" customHeight="1" x14ac:dyDescent="0.2">
      <c r="B3" s="179" t="s">
        <v>127</v>
      </c>
      <c r="C3" s="174"/>
      <c r="D3" s="174"/>
      <c r="E3" s="174"/>
      <c r="F3" s="174"/>
      <c r="G3" s="174"/>
      <c r="H3" s="174"/>
      <c r="I3" s="174"/>
      <c r="J3" s="174"/>
      <c r="K3" s="174"/>
      <c r="L3" s="174"/>
      <c r="M3" s="174"/>
      <c r="N3" s="174"/>
      <c r="O3" s="174"/>
    </row>
    <row r="4" spans="1:16" ht="5.25" customHeight="1" x14ac:dyDescent="0.25">
      <c r="B4" s="12"/>
      <c r="C4" s="12"/>
      <c r="D4" s="12"/>
      <c r="E4" s="12"/>
      <c r="F4" s="12"/>
      <c r="G4" s="12"/>
      <c r="H4" s="177"/>
      <c r="I4" s="177"/>
      <c r="J4" s="177"/>
      <c r="K4" s="177"/>
      <c r="L4" s="177"/>
      <c r="M4" s="12"/>
      <c r="N4" s="12"/>
      <c r="O4" s="12"/>
    </row>
    <row r="5" spans="1:16" ht="15" x14ac:dyDescent="0.25">
      <c r="B5" s="181" t="s">
        <v>51</v>
      </c>
      <c r="C5" s="181"/>
      <c r="D5" s="181"/>
      <c r="E5" s="181"/>
      <c r="F5" s="181"/>
      <c r="G5" s="181"/>
      <c r="H5" s="181"/>
      <c r="I5" s="181"/>
      <c r="J5" s="181"/>
      <c r="K5" s="181"/>
      <c r="L5" s="181"/>
      <c r="M5" s="12"/>
      <c r="N5" s="12"/>
      <c r="O5" s="12"/>
    </row>
    <row r="6" spans="1:16" ht="5.25" customHeight="1" x14ac:dyDescent="0.25">
      <c r="B6" s="12"/>
      <c r="C6" s="12"/>
      <c r="D6" s="12"/>
      <c r="E6" s="12"/>
      <c r="F6" s="12"/>
      <c r="G6" s="12"/>
      <c r="H6" s="177"/>
      <c r="I6" s="177"/>
      <c r="J6" s="177"/>
      <c r="K6" s="177"/>
      <c r="L6" s="177"/>
      <c r="M6" s="12"/>
      <c r="N6" s="12"/>
      <c r="O6" s="12"/>
    </row>
    <row r="7" spans="1:16" ht="15" x14ac:dyDescent="0.25">
      <c r="B7" s="175" t="s">
        <v>117</v>
      </c>
      <c r="C7" s="175"/>
      <c r="D7" s="175"/>
      <c r="E7" s="60"/>
      <c r="F7" s="12"/>
      <c r="G7" s="12"/>
      <c r="H7" s="177"/>
      <c r="I7" s="177"/>
      <c r="J7" s="177"/>
      <c r="K7" s="177"/>
      <c r="L7" s="177"/>
      <c r="M7" s="12"/>
      <c r="N7" s="12"/>
      <c r="O7" s="12"/>
    </row>
    <row r="8" spans="1:16" ht="37.5" customHeight="1" x14ac:dyDescent="0.25">
      <c r="B8" s="12"/>
      <c r="C8" s="179" t="s">
        <v>87</v>
      </c>
      <c r="D8" s="179"/>
      <c r="E8" s="179"/>
      <c r="F8" s="179"/>
      <c r="G8" s="179"/>
      <c r="H8" s="179"/>
      <c r="I8" s="179"/>
      <c r="J8" s="179"/>
      <c r="K8" s="179"/>
      <c r="L8" s="179"/>
      <c r="M8" s="179"/>
      <c r="N8" s="179"/>
      <c r="O8" s="179"/>
    </row>
    <row r="9" spans="1:16" ht="27.75" customHeight="1" x14ac:dyDescent="0.25">
      <c r="B9" s="13"/>
      <c r="C9" s="37"/>
      <c r="D9" s="180" t="s">
        <v>123</v>
      </c>
      <c r="E9" s="180"/>
      <c r="F9" s="180"/>
      <c r="G9" s="180"/>
      <c r="H9" s="180"/>
      <c r="I9" s="180"/>
      <c r="J9" s="180"/>
      <c r="K9" s="180"/>
      <c r="L9" s="180"/>
      <c r="M9" s="180"/>
      <c r="N9" s="180"/>
      <c r="O9" s="180"/>
    </row>
    <row r="10" spans="1:16" ht="15" x14ac:dyDescent="0.25">
      <c r="B10" s="12"/>
      <c r="D10" s="101" t="s">
        <v>124</v>
      </c>
      <c r="E10" s="101"/>
      <c r="F10" s="101"/>
      <c r="G10" s="101"/>
      <c r="H10" s="101"/>
      <c r="I10" s="101"/>
      <c r="J10" s="101"/>
      <c r="K10" s="101"/>
      <c r="L10" s="101"/>
      <c r="M10" s="101"/>
      <c r="N10" s="101"/>
      <c r="O10" s="101"/>
      <c r="P10" s="101"/>
    </row>
    <row r="11" spans="1:16" ht="30" customHeight="1" x14ac:dyDescent="0.25">
      <c r="B11" s="13"/>
      <c r="C11" s="179" t="s">
        <v>125</v>
      </c>
      <c r="D11" s="179"/>
      <c r="E11" s="179"/>
      <c r="F11" s="179"/>
      <c r="G11" s="179"/>
      <c r="H11" s="179"/>
      <c r="I11" s="179"/>
      <c r="J11" s="179"/>
      <c r="K11" s="179"/>
      <c r="L11" s="179"/>
      <c r="M11" s="179"/>
      <c r="N11" s="179"/>
      <c r="O11" s="179"/>
    </row>
    <row r="12" spans="1:16" ht="15" x14ac:dyDescent="0.25">
      <c r="B12" s="12"/>
      <c r="C12" s="178" t="s">
        <v>126</v>
      </c>
      <c r="D12" s="178"/>
      <c r="E12" s="178"/>
      <c r="F12" s="178"/>
      <c r="G12" s="178"/>
      <c r="H12" s="178"/>
      <c r="I12" s="178"/>
      <c r="J12" s="178"/>
      <c r="K12" s="178"/>
      <c r="L12" s="178"/>
      <c r="M12" s="178"/>
      <c r="N12" s="178"/>
      <c r="O12" s="178"/>
    </row>
    <row r="13" spans="1:16" ht="4.5" customHeight="1" x14ac:dyDescent="0.25">
      <c r="B13" s="12"/>
      <c r="C13" s="12"/>
      <c r="D13" s="12"/>
      <c r="E13" s="12"/>
      <c r="F13" s="12"/>
      <c r="G13" s="12"/>
      <c r="H13" s="12"/>
      <c r="I13" s="35"/>
      <c r="J13" s="35"/>
      <c r="K13" s="35"/>
      <c r="L13" s="177"/>
      <c r="M13" s="177"/>
      <c r="N13" s="12"/>
      <c r="O13" s="12"/>
    </row>
    <row r="14" spans="1:16" ht="15" x14ac:dyDescent="0.25">
      <c r="B14" s="36" t="s">
        <v>119</v>
      </c>
      <c r="C14" s="36"/>
      <c r="D14" s="35"/>
      <c r="E14" s="12"/>
      <c r="F14" s="12"/>
      <c r="G14" s="12"/>
      <c r="H14" s="12"/>
      <c r="I14" s="35"/>
      <c r="J14" s="35"/>
      <c r="K14" s="35"/>
      <c r="L14" s="177"/>
      <c r="M14" s="177"/>
      <c r="N14" s="12"/>
      <c r="O14" s="12"/>
    </row>
    <row r="15" spans="1:16" ht="26.25" customHeight="1" x14ac:dyDescent="0.25">
      <c r="B15" s="12"/>
      <c r="C15" s="179" t="s">
        <v>113</v>
      </c>
      <c r="D15" s="174"/>
      <c r="E15" s="174"/>
      <c r="F15" s="174"/>
      <c r="G15" s="174"/>
      <c r="H15" s="174"/>
      <c r="I15" s="174"/>
      <c r="J15" s="174"/>
      <c r="K15" s="174"/>
      <c r="L15" s="174"/>
      <c r="M15" s="174"/>
      <c r="N15" s="174"/>
      <c r="O15" s="174"/>
    </row>
    <row r="16" spans="1:16" ht="12.75" customHeight="1" x14ac:dyDescent="0.25">
      <c r="B16" s="12"/>
      <c r="C16" s="179" t="s">
        <v>83</v>
      </c>
      <c r="D16" s="174"/>
      <c r="E16" s="174"/>
      <c r="F16" s="174"/>
      <c r="G16" s="174"/>
      <c r="H16" s="174"/>
      <c r="I16" s="174"/>
      <c r="J16" s="174"/>
      <c r="K16" s="174"/>
      <c r="L16" s="174"/>
      <c r="M16" s="174"/>
      <c r="N16" s="174"/>
      <c r="O16" s="174"/>
    </row>
    <row r="17" spans="2:15" ht="12.75" customHeight="1" x14ac:dyDescent="0.25">
      <c r="B17" s="12"/>
      <c r="C17" s="179" t="s">
        <v>84</v>
      </c>
      <c r="D17" s="174"/>
      <c r="E17" s="174"/>
      <c r="F17" s="174"/>
      <c r="G17" s="174"/>
      <c r="H17" s="174"/>
      <c r="I17" s="174"/>
      <c r="J17" s="174"/>
      <c r="K17" s="174"/>
      <c r="L17" s="174"/>
      <c r="M17" s="174"/>
      <c r="N17" s="174"/>
      <c r="O17" s="174"/>
    </row>
    <row r="18" spans="2:15" ht="15" customHeight="1" x14ac:dyDescent="0.25">
      <c r="B18" s="12"/>
      <c r="C18" s="179" t="s">
        <v>118</v>
      </c>
      <c r="D18" s="174"/>
      <c r="E18" s="174"/>
      <c r="F18" s="174"/>
      <c r="G18" s="174"/>
      <c r="H18" s="174"/>
      <c r="I18" s="174"/>
      <c r="J18" s="174"/>
      <c r="K18" s="174"/>
      <c r="L18" s="174"/>
      <c r="M18" s="174"/>
      <c r="N18" s="174"/>
      <c r="O18" s="174"/>
    </row>
    <row r="19" spans="2:15" ht="4.5" customHeight="1" x14ac:dyDescent="0.2"/>
    <row r="20" spans="2:15" x14ac:dyDescent="0.2">
      <c r="B20" s="175" t="s">
        <v>52</v>
      </c>
      <c r="C20" s="175"/>
      <c r="D20" s="175"/>
      <c r="E20" s="175"/>
      <c r="F20" s="175"/>
      <c r="G20" s="175"/>
      <c r="H20" s="175"/>
      <c r="I20" s="175"/>
      <c r="J20" s="175"/>
      <c r="K20" s="175"/>
      <c r="L20" s="175"/>
      <c r="M20" s="175"/>
      <c r="N20" s="175"/>
      <c r="O20" s="175"/>
    </row>
    <row r="21" spans="2:15" ht="5.25" customHeight="1" x14ac:dyDescent="0.25">
      <c r="B21" s="12"/>
      <c r="C21" s="12"/>
      <c r="D21" s="12"/>
      <c r="E21" s="12"/>
      <c r="F21" s="12"/>
      <c r="G21" s="12"/>
      <c r="H21" s="12"/>
      <c r="I21" s="35"/>
      <c r="J21" s="35"/>
      <c r="K21" s="35"/>
      <c r="L21" s="177"/>
      <c r="M21" s="177"/>
      <c r="N21" s="12"/>
      <c r="O21" s="12"/>
    </row>
    <row r="22" spans="2:15" ht="14.25" customHeight="1" x14ac:dyDescent="0.2">
      <c r="B22" s="176" t="s">
        <v>53</v>
      </c>
      <c r="C22" s="176"/>
      <c r="D22" s="176"/>
      <c r="E22" s="176"/>
      <c r="F22" s="176"/>
      <c r="G22" s="176"/>
      <c r="H22" s="176"/>
      <c r="I22" s="176"/>
      <c r="J22" s="176"/>
      <c r="K22" s="176"/>
      <c r="L22" s="176"/>
      <c r="M22" s="176"/>
      <c r="N22" s="176"/>
      <c r="O22" s="176"/>
    </row>
    <row r="23" spans="2:15" ht="16.5" customHeight="1" x14ac:dyDescent="0.2">
      <c r="B23" s="178" t="s">
        <v>116</v>
      </c>
      <c r="C23" s="176"/>
      <c r="D23" s="176"/>
      <c r="E23" s="176"/>
      <c r="F23" s="176"/>
      <c r="G23" s="176"/>
      <c r="H23" s="176"/>
      <c r="I23" s="176"/>
      <c r="J23" s="176"/>
      <c r="K23" s="176"/>
      <c r="L23" s="176"/>
      <c r="M23" s="176"/>
      <c r="N23" s="176"/>
      <c r="O23" s="176"/>
    </row>
    <row r="24" spans="2:15" ht="30" customHeight="1" x14ac:dyDescent="0.2">
      <c r="B24" s="174" t="s">
        <v>54</v>
      </c>
      <c r="C24" s="174"/>
      <c r="D24" s="174"/>
      <c r="E24" s="174"/>
      <c r="F24" s="174"/>
      <c r="G24" s="174"/>
      <c r="H24" s="174"/>
      <c r="I24" s="174"/>
      <c r="J24" s="174"/>
      <c r="K24" s="174"/>
      <c r="L24" s="174"/>
      <c r="M24" s="174"/>
      <c r="N24" s="174"/>
      <c r="O24" s="174"/>
    </row>
    <row r="25" spans="2:15" hidden="1" x14ac:dyDescent="0.2"/>
    <row r="26" spans="2:15" hidden="1" x14ac:dyDescent="0.2"/>
    <row r="27" spans="2:15" hidden="1" x14ac:dyDescent="0.2"/>
    <row r="28" spans="2:15" hidden="1" x14ac:dyDescent="0.2"/>
    <row r="29" spans="2:15" hidden="1" x14ac:dyDescent="0.2"/>
    <row r="30" spans="2:15" hidden="1" x14ac:dyDescent="0.2"/>
    <row r="31" spans="2:15" hidden="1" x14ac:dyDescent="0.2"/>
    <row r="32" spans="2: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x14ac:dyDescent="0.2"/>
    <row r="94" x14ac:dyDescent="0.2"/>
  </sheetData>
  <sheetProtection sheet="1" objects="1" scenarios="1" selectLockedCells="1"/>
  <mergeCells count="21">
    <mergeCell ref="D9:O9"/>
    <mergeCell ref="B3:O3"/>
    <mergeCell ref="C12:O12"/>
    <mergeCell ref="L13:M13"/>
    <mergeCell ref="L14:M14"/>
    <mergeCell ref="H4:L4"/>
    <mergeCell ref="B5:L5"/>
    <mergeCell ref="H6:L6"/>
    <mergeCell ref="B7:D7"/>
    <mergeCell ref="H7:L7"/>
    <mergeCell ref="C8:O8"/>
    <mergeCell ref="C18:O18"/>
    <mergeCell ref="C15:O15"/>
    <mergeCell ref="C16:O16"/>
    <mergeCell ref="C17:O17"/>
    <mergeCell ref="C11:O11"/>
    <mergeCell ref="B24:O24"/>
    <mergeCell ref="B20:O20"/>
    <mergeCell ref="B22:O22"/>
    <mergeCell ref="L21:M21"/>
    <mergeCell ref="B23:O23"/>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tabSelected="1" zoomScale="80" zoomScaleNormal="80" zoomScaleSheetLayoutView="70" workbookViewId="0">
      <selection activeCell="H17" sqref="H17"/>
    </sheetView>
  </sheetViews>
  <sheetFormatPr defaultRowHeight="12.75" x14ac:dyDescent="0.2"/>
  <cols>
    <col min="1" max="1" width="2.140625" customWidth="1"/>
    <col min="2" max="2" width="33.42578125" customWidth="1"/>
    <col min="3" max="3" width="38.140625" customWidth="1"/>
    <col min="4" max="4" width="8.5703125" customWidth="1"/>
    <col min="5" max="5" width="13.85546875" customWidth="1"/>
    <col min="6" max="6" width="11.140625" customWidth="1"/>
    <col min="7" max="7" width="13.5703125" customWidth="1"/>
    <col min="8" max="9" width="12.28515625" customWidth="1"/>
    <col min="10" max="10" width="11.42578125" customWidth="1"/>
    <col min="11" max="11" width="12" customWidth="1"/>
    <col min="12" max="12" width="2.28515625" customWidth="1"/>
    <col min="14" max="14" width="33.42578125" customWidth="1"/>
    <col min="15" max="15" width="32.85546875" customWidth="1"/>
    <col min="16" max="16" width="24.28515625" customWidth="1"/>
    <col min="17" max="17" width="22.28515625" customWidth="1"/>
    <col min="18" max="18" width="17.140625" customWidth="1"/>
    <col min="19" max="19" width="17.42578125" customWidth="1"/>
    <col min="20" max="21" width="10.5703125" customWidth="1"/>
  </cols>
  <sheetData>
    <row r="1" spans="1:21" ht="20.25" x14ac:dyDescent="0.3">
      <c r="A1" s="102"/>
      <c r="B1" s="105" t="s">
        <v>0</v>
      </c>
      <c r="C1" s="106"/>
      <c r="D1" s="106"/>
      <c r="E1" s="106"/>
      <c r="F1" s="106"/>
      <c r="G1" s="107"/>
      <c r="H1" s="107"/>
      <c r="I1" s="107"/>
      <c r="J1" s="107"/>
      <c r="K1" s="102"/>
      <c r="L1" s="102"/>
      <c r="M1" s="123"/>
      <c r="N1" s="123"/>
      <c r="O1" s="123"/>
      <c r="P1" s="123"/>
      <c r="Q1" s="123"/>
      <c r="R1" s="123"/>
      <c r="S1" s="123"/>
      <c r="T1" s="123"/>
      <c r="U1" s="123"/>
    </row>
    <row r="2" spans="1:21" ht="18.75" customHeight="1" x14ac:dyDescent="0.4">
      <c r="A2" s="102"/>
      <c r="B2" s="102"/>
      <c r="C2" s="102"/>
      <c r="D2" s="102"/>
      <c r="E2" s="102"/>
      <c r="F2" s="102"/>
      <c r="G2" s="102"/>
      <c r="H2" s="102"/>
      <c r="I2" s="102"/>
      <c r="J2" s="102"/>
      <c r="K2" s="102"/>
      <c r="L2" s="103"/>
      <c r="M2" s="124"/>
      <c r="N2" s="125" t="s">
        <v>77</v>
      </c>
      <c r="O2" s="126"/>
      <c r="P2" s="126"/>
      <c r="Q2" s="126"/>
      <c r="R2" s="126"/>
      <c r="S2" s="126"/>
      <c r="T2" s="126"/>
      <c r="U2" s="126"/>
    </row>
    <row r="3" spans="1:21" ht="13.5" customHeight="1" x14ac:dyDescent="0.2">
      <c r="A3" s="102"/>
      <c r="B3" s="62" t="s">
        <v>17</v>
      </c>
      <c r="C3" s="63"/>
      <c r="D3" s="102"/>
      <c r="E3" s="102"/>
      <c r="F3" s="102"/>
      <c r="G3" s="102"/>
      <c r="H3" s="102"/>
      <c r="I3" s="102"/>
      <c r="J3" s="102"/>
      <c r="K3" s="102"/>
      <c r="L3" s="102"/>
      <c r="M3" s="123"/>
      <c r="N3" s="123"/>
      <c r="O3" s="123"/>
      <c r="P3" s="123"/>
      <c r="Q3" s="123"/>
      <c r="R3" s="123"/>
      <c r="S3" s="123"/>
      <c r="T3" s="123"/>
      <c r="U3" s="123"/>
    </row>
    <row r="4" spans="1:21" ht="13.5" customHeight="1" x14ac:dyDescent="0.2">
      <c r="A4" s="102"/>
      <c r="B4" s="102"/>
      <c r="C4" s="102"/>
      <c r="D4" s="102"/>
      <c r="E4" s="102"/>
      <c r="F4" s="102"/>
      <c r="G4" s="102"/>
      <c r="H4" s="102"/>
      <c r="I4" s="102"/>
      <c r="J4" s="102"/>
      <c r="K4" s="102"/>
      <c r="L4" s="102"/>
      <c r="M4" s="123"/>
      <c r="N4" s="123"/>
      <c r="O4" s="123"/>
      <c r="P4" s="123"/>
      <c r="Q4" s="123"/>
      <c r="R4" s="123"/>
      <c r="S4" s="123"/>
      <c r="T4" s="123"/>
      <c r="U4" s="123"/>
    </row>
    <row r="5" spans="1:21" ht="51.75" customHeight="1" x14ac:dyDescent="0.2">
      <c r="A5" s="102"/>
      <c r="B5" s="64" t="s">
        <v>14</v>
      </c>
      <c r="C5" s="64" t="s">
        <v>88</v>
      </c>
      <c r="D5" s="64" t="s">
        <v>128</v>
      </c>
      <c r="E5" s="64" t="s">
        <v>138</v>
      </c>
      <c r="F5" s="64" t="s">
        <v>3</v>
      </c>
      <c r="G5" s="64" t="s">
        <v>130</v>
      </c>
      <c r="H5" s="64" t="s">
        <v>92</v>
      </c>
      <c r="I5" s="64" t="s">
        <v>132</v>
      </c>
      <c r="J5" s="64" t="s">
        <v>89</v>
      </c>
      <c r="K5" s="64" t="s">
        <v>134</v>
      </c>
      <c r="L5" s="102"/>
      <c r="M5" s="123"/>
      <c r="N5" s="162" t="s">
        <v>14</v>
      </c>
      <c r="O5" s="163" t="s">
        <v>1</v>
      </c>
      <c r="P5" s="163" t="s">
        <v>2</v>
      </c>
      <c r="Q5" s="163" t="s">
        <v>4</v>
      </c>
      <c r="R5" s="163" t="s">
        <v>5</v>
      </c>
      <c r="S5" s="163" t="s">
        <v>6</v>
      </c>
      <c r="T5" s="163" t="s">
        <v>8</v>
      </c>
      <c r="U5" s="164" t="s">
        <v>7</v>
      </c>
    </row>
    <row r="6" spans="1:21" ht="13.5" customHeight="1" x14ac:dyDescent="0.2">
      <c r="A6" s="102"/>
      <c r="B6" s="112"/>
      <c r="C6" s="112"/>
      <c r="D6" s="112"/>
      <c r="E6" s="112"/>
      <c r="F6" s="112"/>
      <c r="G6" s="112"/>
      <c r="H6" s="112"/>
      <c r="I6" s="112"/>
      <c r="J6" s="112"/>
      <c r="K6" s="112"/>
      <c r="L6" s="102"/>
      <c r="M6" s="123"/>
      <c r="N6" s="127" t="str">
        <f t="shared" ref="N6:O8" si="0">B7</f>
        <v>Oral Solution 1</v>
      </c>
      <c r="O6" s="128" t="str">
        <f t="shared" si="0"/>
        <v>None</v>
      </c>
      <c r="P6" s="129">
        <f>IFERROR(K7/F7,0)</f>
        <v>0</v>
      </c>
      <c r="Q6" s="129">
        <f>IFERROR(J7/F7,0)</f>
        <v>0</v>
      </c>
      <c r="R6" s="130">
        <f>IFERROR(+E7*30/D7,0)</f>
        <v>0</v>
      </c>
      <c r="S6" s="131">
        <f t="shared" ref="S6:S11" si="1">+R6*P6</f>
        <v>0</v>
      </c>
      <c r="T6" s="131">
        <f t="shared" ref="T6:T11" si="2">S6*12</f>
        <v>0</v>
      </c>
      <c r="U6" s="132">
        <f t="shared" ref="U6:U11" si="3">+R6*Q6*12</f>
        <v>0</v>
      </c>
    </row>
    <row r="7" spans="1:21" ht="13.5" customHeight="1" x14ac:dyDescent="0.2">
      <c r="A7" s="102"/>
      <c r="B7" s="65" t="s">
        <v>48</v>
      </c>
      <c r="C7" s="38" t="s">
        <v>86</v>
      </c>
      <c r="D7" s="66">
        <f>IFERROR(VLOOKUP($C7,Reference,5,FALSE),"")</f>
        <v>0</v>
      </c>
      <c r="E7" s="66">
        <f>IFERROR(VLOOKUP(C7,'Reference Sheet'!$A$2:$C$51,3,FALSE),0)</f>
        <v>0</v>
      </c>
      <c r="F7" s="43">
        <v>0</v>
      </c>
      <c r="G7" s="67">
        <f>F7</f>
        <v>0</v>
      </c>
      <c r="H7" s="50">
        <v>0</v>
      </c>
      <c r="I7" s="68" t="str">
        <f>IFERROR(VLOOKUP(C7,Reference,6,FALSE),"")</f>
        <v>N/A</v>
      </c>
      <c r="J7" s="69">
        <f>F7*H7</f>
        <v>0</v>
      </c>
      <c r="K7" s="29">
        <f>(VLOOKUP($C7,'Reference Sheet'!$A$2:$D$51,4,FALSE))*J7</f>
        <v>0</v>
      </c>
      <c r="L7" s="102"/>
      <c r="M7" s="123"/>
      <c r="N7" s="127" t="str">
        <f t="shared" si="0"/>
        <v>Oral Solution 2</v>
      </c>
      <c r="O7" s="128" t="str">
        <f t="shared" si="0"/>
        <v>None</v>
      </c>
      <c r="P7" s="129">
        <f>IFERROR(K8/F8,0)</f>
        <v>0</v>
      </c>
      <c r="Q7" s="129">
        <f>IFERROR(J8/F8,0)</f>
        <v>0</v>
      </c>
      <c r="R7" s="130">
        <f>IFERROR(+E8*30/D8,0)</f>
        <v>0</v>
      </c>
      <c r="S7" s="131">
        <f t="shared" si="1"/>
        <v>0</v>
      </c>
      <c r="T7" s="131">
        <f t="shared" si="2"/>
        <v>0</v>
      </c>
      <c r="U7" s="132">
        <f t="shared" si="3"/>
        <v>0</v>
      </c>
    </row>
    <row r="8" spans="1:21" ht="13.5" customHeight="1" x14ac:dyDescent="0.2">
      <c r="A8" s="102"/>
      <c r="B8" s="65" t="s">
        <v>49</v>
      </c>
      <c r="C8" s="38" t="s">
        <v>86</v>
      </c>
      <c r="D8" s="66">
        <f>IFERROR(VLOOKUP($C8,Reference,5,FALSE),"")</f>
        <v>0</v>
      </c>
      <c r="E8" s="66">
        <f>IFERROR(VLOOKUP(C8,'Reference Sheet'!$A$2:$C$51,3,FALSE),0)</f>
        <v>0</v>
      </c>
      <c r="F8" s="44">
        <v>0</v>
      </c>
      <c r="G8" s="70">
        <f>IFERROR($G$7*$E8/$E$7*$D$7/$D8,0)</f>
        <v>0</v>
      </c>
      <c r="H8" s="51">
        <v>0</v>
      </c>
      <c r="I8" s="71" t="str">
        <f>IFERROR(VLOOKUP(C8,Reference,6,FALSE),"")</f>
        <v>N/A</v>
      </c>
      <c r="J8" s="72">
        <f>F8*H8</f>
        <v>0</v>
      </c>
      <c r="K8" s="30">
        <f>(VLOOKUP($C8,'Reference Sheet'!$A$2:$D$51,4,FALSE))*J8</f>
        <v>0</v>
      </c>
      <c r="L8" s="102"/>
      <c r="M8" s="123"/>
      <c r="N8" s="127" t="str">
        <f t="shared" si="0"/>
        <v>Oral Solution 3</v>
      </c>
      <c r="O8" s="128" t="str">
        <f t="shared" si="0"/>
        <v>None</v>
      </c>
      <c r="P8" s="129">
        <f>IFERROR(K9/F9,0)</f>
        <v>0</v>
      </c>
      <c r="Q8" s="129">
        <f>IFERROR(J9/F9,0)</f>
        <v>0</v>
      </c>
      <c r="R8" s="130">
        <f>IFERROR(+E9*30/D9,0)</f>
        <v>0</v>
      </c>
      <c r="S8" s="131">
        <f t="shared" si="1"/>
        <v>0</v>
      </c>
      <c r="T8" s="131">
        <f t="shared" si="2"/>
        <v>0</v>
      </c>
      <c r="U8" s="132">
        <f t="shared" si="3"/>
        <v>0</v>
      </c>
    </row>
    <row r="9" spans="1:21" ht="13.5" customHeight="1" x14ac:dyDescent="0.2">
      <c r="A9" s="102"/>
      <c r="B9" s="65" t="s">
        <v>50</v>
      </c>
      <c r="C9" s="38" t="s">
        <v>86</v>
      </c>
      <c r="D9" s="66">
        <f>IFERROR(VLOOKUP($C9,Reference,5,FALSE),"")</f>
        <v>0</v>
      </c>
      <c r="E9" s="66">
        <f>IFERROR(VLOOKUP(C9,'Reference Sheet'!$A$2:$C$51,3,FALSE),0)</f>
        <v>0</v>
      </c>
      <c r="F9" s="45">
        <v>0</v>
      </c>
      <c r="G9" s="70">
        <f>IFERROR($G$7*$E9/$E$7*$D$7/$D9,0)</f>
        <v>0</v>
      </c>
      <c r="H9" s="52">
        <v>0</v>
      </c>
      <c r="I9" s="73" t="str">
        <f>IFERROR(VLOOKUP(C9,Reference,6,FALSE),"")</f>
        <v>N/A</v>
      </c>
      <c r="J9" s="74">
        <f>F9*H9</f>
        <v>0</v>
      </c>
      <c r="K9" s="31">
        <f>(VLOOKUP($C9,'Reference Sheet'!$A$2:$D$51,4,FALSE))*J9</f>
        <v>0</v>
      </c>
      <c r="L9" s="102"/>
      <c r="M9" s="123"/>
      <c r="N9" s="127" t="str">
        <f t="shared" ref="N9:O11" si="4">B11</f>
        <v>Tablet 1</v>
      </c>
      <c r="O9" s="128" t="str">
        <f t="shared" si="4"/>
        <v>None</v>
      </c>
      <c r="P9" s="129">
        <f>IFERROR(K11/F11,0)</f>
        <v>0</v>
      </c>
      <c r="Q9" s="129">
        <f>IFERROR(J11/F11,0)</f>
        <v>0</v>
      </c>
      <c r="R9" s="130">
        <f>IFERROR(+E11*30/D11,0)</f>
        <v>0</v>
      </c>
      <c r="S9" s="131">
        <f t="shared" si="1"/>
        <v>0</v>
      </c>
      <c r="T9" s="131">
        <f t="shared" si="2"/>
        <v>0</v>
      </c>
      <c r="U9" s="132">
        <f t="shared" si="3"/>
        <v>0</v>
      </c>
    </row>
    <row r="10" spans="1:21" ht="13.5" customHeight="1" x14ac:dyDescent="0.2">
      <c r="A10" s="102"/>
      <c r="B10" s="113"/>
      <c r="C10" s="114"/>
      <c r="D10" s="115"/>
      <c r="E10" s="115"/>
      <c r="F10" s="116"/>
      <c r="G10" s="117"/>
      <c r="H10" s="118"/>
      <c r="I10" s="119"/>
      <c r="J10" s="120"/>
      <c r="K10" s="121"/>
      <c r="L10" s="102"/>
      <c r="M10" s="123"/>
      <c r="N10" s="127" t="str">
        <f t="shared" si="4"/>
        <v>Tablet 2</v>
      </c>
      <c r="O10" s="128" t="str">
        <f t="shared" si="4"/>
        <v>None</v>
      </c>
      <c r="P10" s="129">
        <f>IFERROR(K12/F12,0)</f>
        <v>0</v>
      </c>
      <c r="Q10" s="129">
        <f>IFERROR(J12/F12,0)</f>
        <v>0</v>
      </c>
      <c r="R10" s="130">
        <f>IFERROR(+E12*30/D12,0)</f>
        <v>0</v>
      </c>
      <c r="S10" s="131">
        <f t="shared" si="1"/>
        <v>0</v>
      </c>
      <c r="T10" s="131">
        <f t="shared" si="2"/>
        <v>0</v>
      </c>
      <c r="U10" s="132">
        <f t="shared" si="3"/>
        <v>0</v>
      </c>
    </row>
    <row r="11" spans="1:21" ht="13.5" customHeight="1" x14ac:dyDescent="0.2">
      <c r="A11" s="102"/>
      <c r="B11" s="75" t="s">
        <v>11</v>
      </c>
      <c r="C11" s="39" t="s">
        <v>86</v>
      </c>
      <c r="D11" s="76">
        <f>IFERROR(VLOOKUP($C11,Reference,5,FALSE),"")</f>
        <v>0</v>
      </c>
      <c r="E11" s="76">
        <f>IFERROR(VLOOKUP(C11,'Reference Sheet'!$A$2:$C$51,3,FALSE),0)</f>
        <v>0</v>
      </c>
      <c r="F11" s="46">
        <v>0</v>
      </c>
      <c r="G11" s="77">
        <f>IFERROR($G$7*$E11/$E$7*$D$7/$D11,0)</f>
        <v>0</v>
      </c>
      <c r="H11" s="53">
        <v>0</v>
      </c>
      <c r="I11" s="78" t="str">
        <f>IFERROR(VLOOKUP(C11,Reference,6,FALSE),"")</f>
        <v>N/A</v>
      </c>
      <c r="J11" s="79">
        <f>F11*H11</f>
        <v>0</v>
      </c>
      <c r="K11" s="80">
        <f>(VLOOKUP($C11,'Reference Sheet'!$A$2:$D$51,4,FALSE))*J11</f>
        <v>0</v>
      </c>
      <c r="L11" s="102"/>
      <c r="M11" s="123"/>
      <c r="N11" s="133" t="str">
        <f t="shared" si="4"/>
        <v>Tablet 3</v>
      </c>
      <c r="O11" s="134" t="str">
        <f t="shared" si="4"/>
        <v>None</v>
      </c>
      <c r="P11" s="129">
        <f>IFERROR(K13/F13,0)</f>
        <v>0</v>
      </c>
      <c r="Q11" s="129">
        <f>IFERROR(J13/F13,0)</f>
        <v>0</v>
      </c>
      <c r="R11" s="130">
        <f>IFERROR(+E13*30/D13,0)</f>
        <v>0</v>
      </c>
      <c r="S11" s="135">
        <f t="shared" si="1"/>
        <v>0</v>
      </c>
      <c r="T11" s="135">
        <f t="shared" si="2"/>
        <v>0</v>
      </c>
      <c r="U11" s="136">
        <f t="shared" si="3"/>
        <v>0</v>
      </c>
    </row>
    <row r="12" spans="1:21" ht="13.5" customHeight="1" x14ac:dyDescent="0.2">
      <c r="A12" s="102"/>
      <c r="B12" s="81" t="s">
        <v>12</v>
      </c>
      <c r="C12" s="40" t="s">
        <v>86</v>
      </c>
      <c r="D12" s="66">
        <f>IFERROR(VLOOKUP($C12,Reference,5,FALSE),"")</f>
        <v>0</v>
      </c>
      <c r="E12" s="66">
        <f>IFERROR(VLOOKUP(C12,'Reference Sheet'!$A$2:$C$51,3,FALSE),0)</f>
        <v>0</v>
      </c>
      <c r="F12" s="44">
        <v>0</v>
      </c>
      <c r="G12" s="70">
        <f>IFERROR($G$7*$E12/$E$7*$D$7/$D12,0)</f>
        <v>0</v>
      </c>
      <c r="H12" s="54">
        <v>0</v>
      </c>
      <c r="I12" s="82" t="str">
        <f>IFERROR(VLOOKUP(C12,Reference,6,FALSE),"")</f>
        <v>N/A</v>
      </c>
      <c r="J12" s="72">
        <f>F12*H12</f>
        <v>0</v>
      </c>
      <c r="K12" s="30">
        <f>(VLOOKUP($C12,'Reference Sheet'!$A$2:$D$51,4,FALSE))*J12</f>
        <v>0</v>
      </c>
      <c r="L12" s="102"/>
      <c r="M12" s="123"/>
      <c r="N12" s="133" t="str">
        <f>B15</f>
        <v>FDC (dual or triple)</v>
      </c>
      <c r="O12" s="134" t="str">
        <f>C15</f>
        <v>None</v>
      </c>
      <c r="P12" s="137">
        <f>IFERROR(K15/F15,0)</f>
        <v>0</v>
      </c>
      <c r="Q12" s="129">
        <f>IFERROR(J15/F15,0)</f>
        <v>0</v>
      </c>
      <c r="R12" s="138">
        <f>IFERROR(+E15*30/D15,0)</f>
        <v>0</v>
      </c>
      <c r="S12" s="135">
        <f>+R12*P12</f>
        <v>0</v>
      </c>
      <c r="T12" s="135">
        <f>S12*12</f>
        <v>0</v>
      </c>
      <c r="U12" s="136">
        <f>+R12*Q12*12</f>
        <v>0</v>
      </c>
    </row>
    <row r="13" spans="1:21" ht="13.5" customHeight="1" x14ac:dyDescent="0.2">
      <c r="A13" s="102"/>
      <c r="B13" s="83" t="s">
        <v>13</v>
      </c>
      <c r="C13" s="41" t="s">
        <v>86</v>
      </c>
      <c r="D13" s="66">
        <f>IFERROR(VLOOKUP($C13,Reference,5,FALSE),"")</f>
        <v>0</v>
      </c>
      <c r="E13" s="66">
        <f>IFERROR(VLOOKUP(C13,'Reference Sheet'!$A$2:$C$51,3,FALSE),0)</f>
        <v>0</v>
      </c>
      <c r="F13" s="45">
        <v>0</v>
      </c>
      <c r="G13" s="70">
        <f>IFERROR($G$7*$E13/$E$7*$D$7/$D13,0)</f>
        <v>0</v>
      </c>
      <c r="H13" s="55">
        <v>0</v>
      </c>
      <c r="I13" s="84" t="str">
        <f>IFERROR(VLOOKUP(C13,Reference,6,FALSE),"")</f>
        <v>N/A</v>
      </c>
      <c r="J13" s="72">
        <f>F13*H13</f>
        <v>0</v>
      </c>
      <c r="K13" s="85">
        <f>(VLOOKUP($C13,'Reference Sheet'!$A$2:$D$51,4,FALSE))*J13</f>
        <v>0</v>
      </c>
      <c r="L13" s="102"/>
      <c r="M13" s="123"/>
      <c r="N13" s="81" t="str">
        <f>B16</f>
        <v>Single Tablet (if dual FDC)</v>
      </c>
      <c r="O13" s="128" t="str">
        <f>C16</f>
        <v>None</v>
      </c>
      <c r="P13" s="129">
        <f>IFERROR(K16/F16,0)</f>
        <v>0</v>
      </c>
      <c r="Q13" s="129">
        <f>IFERROR(J16/F16,0)</f>
        <v>0</v>
      </c>
      <c r="R13" s="130">
        <f>IFERROR(+E16*30/D16,0)</f>
        <v>0</v>
      </c>
      <c r="S13" s="139">
        <f>IFERROR(+R13*P13,"N/A")</f>
        <v>0</v>
      </c>
      <c r="T13" s="139">
        <f>IFERROR(+S13*12,"N/A")</f>
        <v>0</v>
      </c>
      <c r="U13" s="140">
        <f>IFERROR(+R13*Q13*12,"N/A")</f>
        <v>0</v>
      </c>
    </row>
    <row r="14" spans="1:21" ht="13.5" customHeight="1" x14ac:dyDescent="0.2">
      <c r="A14" s="102"/>
      <c r="B14" s="113"/>
      <c r="C14" s="114"/>
      <c r="D14" s="115"/>
      <c r="E14" s="115"/>
      <c r="F14" s="116"/>
      <c r="G14" s="117"/>
      <c r="H14" s="118"/>
      <c r="I14" s="119"/>
      <c r="J14" s="120"/>
      <c r="K14" s="121"/>
      <c r="L14" s="102"/>
      <c r="M14" s="123"/>
      <c r="N14" s="141" t="str">
        <f>B18</f>
        <v>Oral Pellets - LPV/r only</v>
      </c>
      <c r="O14" s="142" t="str">
        <f>C18</f>
        <v>None</v>
      </c>
      <c r="P14" s="143">
        <f>IFERROR(K18/F18,0)</f>
        <v>0</v>
      </c>
      <c r="Q14" s="144">
        <f>IFERROR(J18/F18,0)</f>
        <v>0</v>
      </c>
      <c r="R14" s="145">
        <f>IFERROR(+E18*30/D18,0)</f>
        <v>0</v>
      </c>
      <c r="S14" s="146">
        <f>IFERROR(+R14*P14,"N/A")</f>
        <v>0</v>
      </c>
      <c r="T14" s="146">
        <f>IFERROR(+S14*12,"N/A")</f>
        <v>0</v>
      </c>
      <c r="U14" s="147">
        <f>IFERROR(+R14*Q14*12,"N/A")</f>
        <v>0</v>
      </c>
    </row>
    <row r="15" spans="1:21" ht="13.5" customHeight="1" x14ac:dyDescent="0.2">
      <c r="A15" s="102"/>
      <c r="B15" s="86" t="s">
        <v>26</v>
      </c>
      <c r="C15" s="39" t="s">
        <v>86</v>
      </c>
      <c r="D15" s="76">
        <f>IFERROR(VLOOKUP($C15,Reference,5,FALSE),"")</f>
        <v>0</v>
      </c>
      <c r="E15" s="76">
        <f>IFERROR(VLOOKUP(C15,'Reference Sheet'!$A$2:$C$51,3,FALSE),0)</f>
        <v>0</v>
      </c>
      <c r="F15" s="47">
        <v>0</v>
      </c>
      <c r="G15" s="77">
        <f>IFERROR($G$7*$E15/$E$7*$D$7/$D15,0)</f>
        <v>0</v>
      </c>
      <c r="H15" s="56">
        <v>0</v>
      </c>
      <c r="I15" s="87" t="str">
        <f>IFERROR(VLOOKUP(C15,Reference,6,FALSE),"")</f>
        <v>N/A</v>
      </c>
      <c r="J15" s="88">
        <f>F15*H15</f>
        <v>0</v>
      </c>
      <c r="K15" s="29">
        <f>IFERROR((VLOOKUP($C15,'Reference Sheet'!$A$2:$D$51,4,FALSE))*J15,0)</f>
        <v>0</v>
      </c>
      <c r="L15" s="102"/>
      <c r="M15" s="123"/>
      <c r="N15" s="123"/>
      <c r="O15" s="123"/>
      <c r="P15" s="123"/>
      <c r="Q15" s="123"/>
      <c r="R15" s="123"/>
      <c r="S15" s="123"/>
      <c r="T15" s="123"/>
      <c r="U15" s="123"/>
    </row>
    <row r="16" spans="1:21" ht="13.5" customHeight="1" x14ac:dyDescent="0.2">
      <c r="A16" s="102"/>
      <c r="B16" s="89" t="s">
        <v>47</v>
      </c>
      <c r="C16" s="42" t="s">
        <v>86</v>
      </c>
      <c r="D16" s="90">
        <f>IFERROR(VLOOKUP($C16,Reference,5,FALSE),"")</f>
        <v>0</v>
      </c>
      <c r="E16" s="90">
        <f>IFERROR(VLOOKUP(C16,'Reference Sheet'!$A$2:$C$51,3,FALSE),0)</f>
        <v>0</v>
      </c>
      <c r="F16" s="48"/>
      <c r="G16" s="91">
        <f>IFERROR($G$7*$E16/$E$7*$D$7/$D16,0)</f>
        <v>0</v>
      </c>
      <c r="H16" s="57">
        <v>0</v>
      </c>
      <c r="I16" s="92" t="str">
        <f>IFERROR(VLOOKUP(C16,Reference,6,FALSE),"")</f>
        <v>N/A</v>
      </c>
      <c r="J16" s="93">
        <f>IFERROR(F16*H16,"N/A")</f>
        <v>0</v>
      </c>
      <c r="K16" s="94">
        <f>IFERROR((VLOOKUP($C16,'Reference Sheet'!$A$2:$D$51,4,FALSE))*J16,0)</f>
        <v>0</v>
      </c>
      <c r="L16" s="102"/>
      <c r="M16" s="123"/>
      <c r="N16" s="123"/>
      <c r="O16" s="123"/>
      <c r="P16" s="123"/>
      <c r="Q16" s="123"/>
      <c r="R16" s="123"/>
      <c r="S16" s="123"/>
      <c r="T16" s="123"/>
      <c r="U16" s="123"/>
    </row>
    <row r="17" spans="1:22" ht="13.5" customHeight="1" x14ac:dyDescent="0.4">
      <c r="A17" s="102"/>
      <c r="B17" s="102"/>
      <c r="C17" s="122"/>
      <c r="D17" s="102"/>
      <c r="E17" s="102"/>
      <c r="F17" s="122"/>
      <c r="G17" s="102"/>
      <c r="H17" s="122"/>
      <c r="I17" s="102"/>
      <c r="J17" s="102"/>
      <c r="K17" s="102"/>
      <c r="L17" s="102"/>
      <c r="M17" s="123"/>
      <c r="N17" s="124"/>
      <c r="O17" s="124"/>
      <c r="P17" s="124"/>
      <c r="Q17" s="124"/>
      <c r="R17" s="148"/>
      <c r="S17" s="148"/>
      <c r="T17" s="148"/>
      <c r="U17" s="148"/>
      <c r="V17" s="3"/>
    </row>
    <row r="18" spans="1:22" ht="13.5" customHeight="1" x14ac:dyDescent="0.2">
      <c r="A18" s="102"/>
      <c r="B18" s="95" t="s">
        <v>110</v>
      </c>
      <c r="C18" s="61" t="s">
        <v>86</v>
      </c>
      <c r="D18" s="96">
        <f>IFERROR(VLOOKUP($C18,Reference,5,FALSE),"")</f>
        <v>0</v>
      </c>
      <c r="E18" s="96">
        <f>IFERROR(VLOOKUP(C18,'Reference Sheet'!$A$2:$C$51,3,FALSE),0)</f>
        <v>0</v>
      </c>
      <c r="F18" s="49">
        <v>0</v>
      </c>
      <c r="G18" s="97">
        <f>IF(ISNUMBER(SEARCH("LPV/r",C7)), IFERROR($G$7*$E18/$E$7*$D$7/$D18,0),IF(ISNUMBER(SEARCH("LPV/r",C11)), IFERROR($G$11*$E18/$E$11*$D$11/$D18,0),0))</f>
        <v>0</v>
      </c>
      <c r="H18" s="59">
        <v>0</v>
      </c>
      <c r="I18" s="98" t="str">
        <f>IFERROR(VLOOKUP(C18,Reference,6,FALSE),"")</f>
        <v>N/A</v>
      </c>
      <c r="J18" s="99">
        <f>F18*H18</f>
        <v>0</v>
      </c>
      <c r="K18" s="100">
        <f>IFERROR((VLOOKUP($C18,'Reference Sheet'!$A$2:$D$51,4,FALSE))*J18,0)</f>
        <v>0</v>
      </c>
      <c r="L18" s="102"/>
      <c r="M18" s="123"/>
      <c r="N18" s="123"/>
      <c r="O18" s="123"/>
      <c r="P18" s="123"/>
      <c r="Q18" s="123"/>
      <c r="R18" s="123"/>
      <c r="S18" s="148"/>
      <c r="T18" s="148"/>
      <c r="U18" s="148"/>
      <c r="V18" s="3"/>
    </row>
    <row r="19" spans="1:22" ht="13.5" customHeight="1" x14ac:dyDescent="0.2">
      <c r="A19" s="102"/>
      <c r="B19" s="108" t="s">
        <v>129</v>
      </c>
      <c r="C19" s="109"/>
      <c r="D19" s="109"/>
      <c r="E19" s="109"/>
      <c r="F19" s="109"/>
      <c r="G19" s="110"/>
      <c r="H19" s="109"/>
      <c r="I19" s="109"/>
      <c r="J19" s="102"/>
      <c r="K19" s="102"/>
      <c r="L19" s="102"/>
      <c r="M19" s="123"/>
      <c r="N19" s="123"/>
      <c r="O19" s="123"/>
      <c r="P19" s="123"/>
      <c r="Q19" s="123"/>
      <c r="R19" s="123"/>
      <c r="S19" s="148"/>
      <c r="T19" s="148"/>
      <c r="U19" s="148"/>
      <c r="V19" s="3"/>
    </row>
    <row r="20" spans="1:22" ht="13.5" customHeight="1" x14ac:dyDescent="0.2">
      <c r="A20" s="102"/>
      <c r="B20" s="108" t="s">
        <v>131</v>
      </c>
      <c r="C20" s="109"/>
      <c r="D20" s="109"/>
      <c r="E20" s="109"/>
      <c r="F20" s="109"/>
      <c r="G20" s="102"/>
      <c r="H20" s="109"/>
      <c r="I20" s="109"/>
      <c r="J20" s="102"/>
      <c r="K20" s="102"/>
      <c r="L20" s="102"/>
      <c r="M20" s="123"/>
      <c r="N20" s="123"/>
      <c r="O20" s="123"/>
      <c r="P20" s="123"/>
      <c r="Q20" s="123"/>
      <c r="R20" s="123"/>
      <c r="S20" s="123"/>
      <c r="T20" s="123"/>
      <c r="U20" s="148"/>
      <c r="V20" s="3"/>
    </row>
    <row r="21" spans="1:22" ht="13.5" customHeight="1" x14ac:dyDescent="0.2">
      <c r="A21" s="102"/>
      <c r="B21" s="108" t="s">
        <v>133</v>
      </c>
      <c r="C21" s="109"/>
      <c r="D21" s="111"/>
      <c r="E21" s="109"/>
      <c r="F21" s="109"/>
      <c r="G21" s="102"/>
      <c r="H21" s="109"/>
      <c r="I21" s="109"/>
      <c r="J21" s="102"/>
      <c r="K21" s="102"/>
      <c r="L21" s="102"/>
      <c r="M21" s="123"/>
      <c r="N21" s="123"/>
      <c r="O21" s="123"/>
      <c r="P21" s="123"/>
      <c r="Q21" s="123"/>
      <c r="R21" s="123"/>
      <c r="S21" s="148"/>
      <c r="T21" s="123"/>
      <c r="U21" s="123"/>
    </row>
    <row r="22" spans="1:22" ht="13.5" customHeight="1" x14ac:dyDescent="0.2">
      <c r="A22" s="102"/>
      <c r="B22" s="108" t="s">
        <v>135</v>
      </c>
      <c r="C22" s="102"/>
      <c r="D22" s="102"/>
      <c r="E22" s="102"/>
      <c r="F22" s="102"/>
      <c r="G22" s="102"/>
      <c r="H22" s="102"/>
      <c r="I22" s="102"/>
      <c r="J22" s="102"/>
      <c r="K22" s="102"/>
      <c r="L22" s="102"/>
      <c r="M22" s="123"/>
      <c r="N22" s="123"/>
      <c r="O22" s="123"/>
      <c r="P22" s="123"/>
      <c r="Q22" s="123"/>
      <c r="R22" s="123"/>
      <c r="S22" s="123"/>
      <c r="T22" s="123"/>
      <c r="U22" s="123"/>
    </row>
    <row r="23" spans="1:22" ht="13.5" customHeight="1" x14ac:dyDescent="0.2">
      <c r="A23" s="102"/>
      <c r="B23" s="108"/>
      <c r="C23" s="109"/>
      <c r="D23" s="111"/>
      <c r="E23" s="109"/>
      <c r="F23" s="109"/>
      <c r="G23" s="102"/>
      <c r="H23" s="109"/>
      <c r="I23" s="109"/>
      <c r="J23" s="102"/>
      <c r="K23" s="102"/>
      <c r="L23" s="102"/>
      <c r="M23" s="123"/>
      <c r="N23" s="123"/>
      <c r="O23" s="123"/>
      <c r="P23" s="123"/>
      <c r="Q23" s="123"/>
      <c r="R23" s="123"/>
      <c r="S23" s="123"/>
      <c r="T23" s="123"/>
      <c r="U23" s="123"/>
    </row>
    <row r="24" spans="1:22" ht="20.25" x14ac:dyDescent="0.3">
      <c r="A24" s="102"/>
      <c r="B24" s="105" t="s">
        <v>78</v>
      </c>
      <c r="C24" s="106"/>
      <c r="D24" s="106"/>
      <c r="E24" s="106"/>
      <c r="F24" s="106"/>
      <c r="G24" s="107"/>
      <c r="H24" s="107"/>
      <c r="I24" s="107"/>
      <c r="J24" s="107"/>
      <c r="K24" s="102"/>
      <c r="L24" s="102"/>
      <c r="M24" s="123"/>
      <c r="N24" s="123"/>
      <c r="O24" s="123"/>
      <c r="P24" s="123"/>
      <c r="Q24" s="123"/>
      <c r="R24" s="123"/>
      <c r="S24" s="123"/>
      <c r="T24" s="123"/>
      <c r="U24" s="123"/>
    </row>
    <row r="25" spans="1:22" x14ac:dyDescent="0.2">
      <c r="A25" s="102"/>
      <c r="B25" s="102"/>
      <c r="C25" s="104"/>
      <c r="D25" s="104"/>
      <c r="E25" s="104"/>
      <c r="F25" s="104"/>
      <c r="G25" s="104"/>
      <c r="H25" s="102"/>
      <c r="I25" s="102"/>
      <c r="J25" s="102"/>
      <c r="K25" s="102"/>
      <c r="L25" s="102"/>
      <c r="M25" s="123"/>
      <c r="N25" s="123"/>
      <c r="O25" s="123"/>
      <c r="P25" s="123"/>
      <c r="Q25" s="123"/>
      <c r="R25" s="123"/>
      <c r="S25" s="123"/>
      <c r="T25" s="123"/>
      <c r="U25" s="123"/>
    </row>
    <row r="26" spans="1:22" x14ac:dyDescent="0.2">
      <c r="A26" s="102"/>
      <c r="B26" s="149"/>
      <c r="C26" s="150" t="s">
        <v>9</v>
      </c>
      <c r="D26" s="190" t="s">
        <v>137</v>
      </c>
      <c r="E26" s="191"/>
      <c r="F26" s="190" t="s">
        <v>90</v>
      </c>
      <c r="G26" s="191"/>
      <c r="H26" s="190" t="s">
        <v>91</v>
      </c>
      <c r="I26" s="191"/>
      <c r="J26" s="102"/>
      <c r="K26" s="102"/>
      <c r="L26" s="102"/>
      <c r="M26" s="123"/>
      <c r="N26" s="123"/>
      <c r="O26" s="123"/>
      <c r="P26" s="123"/>
      <c r="Q26" s="123"/>
      <c r="R26" s="123"/>
      <c r="S26" s="123"/>
      <c r="T26" s="123"/>
      <c r="U26" s="123"/>
    </row>
    <row r="27" spans="1:22" x14ac:dyDescent="0.2">
      <c r="A27" s="102"/>
      <c r="B27" s="75" t="s">
        <v>80</v>
      </c>
      <c r="C27" s="151">
        <f>SUM(J15:J16)</f>
        <v>0</v>
      </c>
      <c r="D27" s="200">
        <f>SUM(J11:J13)</f>
        <v>0</v>
      </c>
      <c r="E27" s="193"/>
      <c r="F27" s="192">
        <f>J18</f>
        <v>0</v>
      </c>
      <c r="G27" s="193"/>
      <c r="H27" s="192">
        <f>SUM(J7:J9)</f>
        <v>0</v>
      </c>
      <c r="I27" s="193"/>
      <c r="J27" s="102"/>
      <c r="K27" s="102"/>
      <c r="L27" s="102"/>
      <c r="M27" s="123"/>
      <c r="N27" s="123"/>
      <c r="O27" s="152"/>
      <c r="P27" s="123"/>
      <c r="Q27" s="123"/>
      <c r="R27" s="123"/>
      <c r="S27" s="123"/>
      <c r="T27" s="123"/>
      <c r="U27" s="123"/>
    </row>
    <row r="28" spans="1:22" x14ac:dyDescent="0.2">
      <c r="A28" s="102"/>
      <c r="B28" s="89" t="s">
        <v>81</v>
      </c>
      <c r="C28" s="153">
        <f>SUM(K15:K16)</f>
        <v>0</v>
      </c>
      <c r="D28" s="198">
        <f>SUM(K11:K13)</f>
        <v>0</v>
      </c>
      <c r="E28" s="185">
        <f>SUM(K15:K16)</f>
        <v>0</v>
      </c>
      <c r="F28" s="184">
        <f>K18</f>
        <v>0</v>
      </c>
      <c r="G28" s="185"/>
      <c r="H28" s="184">
        <f>SUM(K7:K9)</f>
        <v>0</v>
      </c>
      <c r="I28" s="185"/>
      <c r="J28" s="102"/>
      <c r="K28" s="102"/>
      <c r="L28" s="102"/>
      <c r="M28" s="123"/>
      <c r="N28" s="123"/>
      <c r="O28" s="152"/>
      <c r="P28" s="123"/>
      <c r="Q28" s="123"/>
      <c r="R28" s="123"/>
      <c r="S28" s="123"/>
      <c r="T28" s="123"/>
      <c r="U28" s="123"/>
    </row>
    <row r="29" spans="1:22" ht="13.5" thickBot="1" x14ac:dyDescent="0.25">
      <c r="A29" s="102"/>
      <c r="B29" s="154" t="s">
        <v>82</v>
      </c>
      <c r="C29" s="155">
        <f>SUM(C27:C28)</f>
        <v>0</v>
      </c>
      <c r="D29" s="201">
        <f>SUM(D27:D28)</f>
        <v>0</v>
      </c>
      <c r="E29" s="195"/>
      <c r="F29" s="194">
        <f>SUM(F27:F28)</f>
        <v>0</v>
      </c>
      <c r="G29" s="195"/>
      <c r="H29" s="194">
        <f>SUM(H27:H28)</f>
        <v>0</v>
      </c>
      <c r="I29" s="195"/>
      <c r="J29" s="102"/>
      <c r="K29" s="102"/>
      <c r="L29" s="102"/>
      <c r="M29" s="123"/>
      <c r="N29" s="123"/>
      <c r="O29" s="123"/>
      <c r="P29" s="123"/>
      <c r="Q29" s="123"/>
      <c r="R29" s="123"/>
      <c r="S29" s="123"/>
      <c r="T29" s="123"/>
      <c r="U29" s="123"/>
    </row>
    <row r="30" spans="1:22" x14ac:dyDescent="0.2">
      <c r="A30" s="102"/>
      <c r="B30" s="65" t="s">
        <v>18</v>
      </c>
      <c r="C30" s="156">
        <f>SUM(U12:U13)</f>
        <v>0</v>
      </c>
      <c r="D30" s="202">
        <f>SUM(U9:U11)</f>
        <v>0</v>
      </c>
      <c r="E30" s="183"/>
      <c r="F30" s="182">
        <f>U14</f>
        <v>0</v>
      </c>
      <c r="G30" s="183"/>
      <c r="H30" s="182">
        <f>SUM(U6:U8)</f>
        <v>0</v>
      </c>
      <c r="I30" s="183"/>
      <c r="J30" s="102"/>
      <c r="K30" s="102"/>
      <c r="L30" s="102"/>
      <c r="M30" s="123"/>
      <c r="N30" s="123"/>
      <c r="O30" s="123"/>
      <c r="P30" s="123"/>
      <c r="Q30" s="123"/>
      <c r="R30" s="123"/>
      <c r="S30" s="123"/>
      <c r="T30" s="123"/>
      <c r="U30" s="123"/>
    </row>
    <row r="31" spans="1:22" x14ac:dyDescent="0.2">
      <c r="A31" s="102"/>
      <c r="B31" s="83" t="s">
        <v>19</v>
      </c>
      <c r="C31" s="153">
        <f>SUM(T12:T13)</f>
        <v>0</v>
      </c>
      <c r="D31" s="198">
        <f>SUM(T9:T11)</f>
        <v>0</v>
      </c>
      <c r="E31" s="185"/>
      <c r="F31" s="184">
        <f>T14</f>
        <v>0</v>
      </c>
      <c r="G31" s="185"/>
      <c r="H31" s="184">
        <f>SUM(T6:T8)</f>
        <v>0</v>
      </c>
      <c r="I31" s="185"/>
      <c r="J31" s="102"/>
      <c r="K31" s="102"/>
      <c r="L31" s="102"/>
      <c r="M31" s="123"/>
      <c r="N31" s="123"/>
      <c r="O31" s="157"/>
      <c r="P31" s="157"/>
      <c r="Q31" s="157"/>
      <c r="R31" s="157"/>
      <c r="S31" s="157"/>
      <c r="T31" s="157"/>
      <c r="U31" s="123"/>
    </row>
    <row r="32" spans="1:22" x14ac:dyDescent="0.2">
      <c r="A32" s="102"/>
      <c r="B32" s="75" t="s">
        <v>79</v>
      </c>
      <c r="C32" s="158">
        <f>SUM(C30:C31)</f>
        <v>0</v>
      </c>
      <c r="D32" s="196">
        <f>SUM(D30:D31)</f>
        <v>0</v>
      </c>
      <c r="E32" s="187"/>
      <c r="F32" s="186">
        <f>SUM(F30:F31)</f>
        <v>0</v>
      </c>
      <c r="G32" s="187"/>
      <c r="H32" s="186">
        <f>SUM(H30:H31)</f>
        <v>0</v>
      </c>
      <c r="I32" s="187"/>
      <c r="J32" s="102"/>
      <c r="K32" s="102"/>
      <c r="L32" s="102"/>
      <c r="M32" s="123"/>
      <c r="N32" s="123"/>
      <c r="O32" s="159"/>
      <c r="P32" s="157"/>
      <c r="Q32" s="159"/>
      <c r="R32" s="157"/>
      <c r="S32" s="159"/>
      <c r="T32" s="157"/>
      <c r="U32" s="123"/>
    </row>
    <row r="33" spans="1:32" ht="13.5" thickBot="1" x14ac:dyDescent="0.25">
      <c r="A33" s="102"/>
      <c r="B33" s="160" t="s">
        <v>16</v>
      </c>
      <c r="C33" s="161">
        <f>C32/(H32-1)</f>
        <v>0</v>
      </c>
      <c r="D33" s="197">
        <f>D32/(H32-1)</f>
        <v>0</v>
      </c>
      <c r="E33" s="189"/>
      <c r="F33" s="188">
        <f>F32/(H32-1)</f>
        <v>0</v>
      </c>
      <c r="G33" s="189"/>
      <c r="H33" s="203"/>
      <c r="I33" s="204"/>
      <c r="J33" s="102"/>
      <c r="K33" s="102"/>
      <c r="L33" s="102"/>
      <c r="M33" s="123"/>
      <c r="N33" s="123"/>
      <c r="O33" s="159"/>
      <c r="P33" s="157"/>
      <c r="Q33" s="159"/>
      <c r="R33" s="157"/>
      <c r="S33" s="159"/>
      <c r="T33" s="157"/>
      <c r="U33" s="123"/>
    </row>
    <row r="34" spans="1:32" x14ac:dyDescent="0.2">
      <c r="A34" s="102"/>
      <c r="B34" s="102"/>
      <c r="C34" s="104"/>
      <c r="D34" s="104"/>
      <c r="E34" s="104"/>
      <c r="F34" s="104"/>
      <c r="G34" s="104"/>
      <c r="H34" s="102"/>
      <c r="I34" s="102"/>
      <c r="J34" s="102"/>
      <c r="K34" s="102"/>
      <c r="L34" s="102"/>
      <c r="M34" s="123"/>
      <c r="N34" s="123"/>
      <c r="O34" s="157"/>
      <c r="P34" s="159"/>
      <c r="Q34" s="157"/>
      <c r="R34" s="159"/>
      <c r="S34" s="157"/>
      <c r="T34" s="159"/>
      <c r="U34" s="152"/>
      <c r="V34" s="32"/>
      <c r="W34" s="32"/>
      <c r="X34" s="32"/>
      <c r="Y34" s="32"/>
      <c r="Z34" s="32"/>
      <c r="AA34" s="32"/>
      <c r="AB34" s="32"/>
      <c r="AC34" s="32"/>
      <c r="AD34" s="32"/>
      <c r="AE34" s="32"/>
      <c r="AF34" s="32"/>
    </row>
    <row r="35" spans="1:32" x14ac:dyDescent="0.2">
      <c r="A35" s="102"/>
      <c r="B35" s="102"/>
      <c r="C35" s="104"/>
      <c r="D35" s="104"/>
      <c r="E35" s="104"/>
      <c r="F35" s="104"/>
      <c r="G35" s="104"/>
      <c r="H35" s="102"/>
      <c r="I35" s="102"/>
      <c r="J35" s="102"/>
      <c r="K35" s="102"/>
      <c r="L35" s="102"/>
      <c r="M35" s="123"/>
      <c r="N35" s="123"/>
      <c r="O35" s="123"/>
      <c r="P35" s="123"/>
      <c r="Q35" s="123"/>
      <c r="R35" s="123"/>
      <c r="S35" s="123"/>
      <c r="T35" s="123"/>
      <c r="U35" s="123"/>
    </row>
    <row r="36" spans="1:32" x14ac:dyDescent="0.2">
      <c r="A36" s="102"/>
      <c r="B36" s="102"/>
      <c r="C36" s="102"/>
      <c r="D36" s="102"/>
      <c r="E36" s="102"/>
      <c r="F36" s="102"/>
      <c r="G36" s="102"/>
      <c r="H36" s="102"/>
      <c r="I36" s="102"/>
      <c r="J36" s="102"/>
      <c r="K36" s="102"/>
      <c r="L36" s="102"/>
      <c r="M36" s="123"/>
      <c r="N36" s="123"/>
      <c r="O36" s="123"/>
      <c r="P36" s="123"/>
      <c r="Q36" s="123"/>
      <c r="R36" s="123"/>
      <c r="S36" s="123"/>
      <c r="T36" s="123"/>
      <c r="U36" s="123"/>
    </row>
    <row r="37" spans="1:32" ht="23.25" x14ac:dyDescent="0.35">
      <c r="A37" s="102"/>
      <c r="B37" s="199" t="s">
        <v>136</v>
      </c>
      <c r="C37" s="199"/>
      <c r="D37" s="199"/>
      <c r="E37" s="199"/>
      <c r="F37" s="199"/>
      <c r="G37" s="199"/>
      <c r="H37" s="199"/>
      <c r="I37" s="199"/>
      <c r="J37" s="199"/>
      <c r="K37" s="102"/>
      <c r="L37" s="102"/>
      <c r="M37" s="123"/>
      <c r="N37" s="123"/>
      <c r="O37" s="123"/>
      <c r="P37" s="123"/>
      <c r="Q37" s="123"/>
      <c r="R37" s="123"/>
      <c r="S37" s="123"/>
      <c r="T37" s="123"/>
      <c r="U37" s="123"/>
    </row>
    <row r="38" spans="1:32" x14ac:dyDescent="0.2">
      <c r="A38" s="102"/>
      <c r="B38" s="102"/>
      <c r="C38" s="102"/>
      <c r="D38" s="102"/>
      <c r="E38" s="102"/>
      <c r="F38" s="102"/>
      <c r="G38" s="102"/>
      <c r="H38" s="102"/>
      <c r="I38" s="102"/>
      <c r="J38" s="102"/>
      <c r="K38" s="102"/>
      <c r="L38" s="102"/>
      <c r="M38" s="123"/>
      <c r="N38" s="123"/>
      <c r="O38" s="123"/>
      <c r="P38" s="123"/>
      <c r="Q38" s="123"/>
      <c r="R38" s="123"/>
      <c r="S38" s="123"/>
      <c r="T38" s="123"/>
      <c r="U38" s="123"/>
    </row>
    <row r="39" spans="1:32" x14ac:dyDescent="0.2">
      <c r="A39" s="102"/>
      <c r="B39" s="102"/>
      <c r="C39" s="102"/>
      <c r="D39" s="102"/>
      <c r="E39" s="102"/>
      <c r="F39" s="102"/>
      <c r="G39" s="102"/>
      <c r="H39" s="102"/>
      <c r="I39" s="102"/>
      <c r="J39" s="102"/>
      <c r="K39" s="102"/>
      <c r="L39" s="102"/>
      <c r="M39" s="123"/>
      <c r="N39" s="123"/>
      <c r="O39" s="123"/>
      <c r="P39" s="123"/>
      <c r="Q39" s="123"/>
      <c r="R39" s="123"/>
      <c r="S39" s="123"/>
      <c r="T39" s="123"/>
      <c r="U39" s="123"/>
    </row>
    <row r="40" spans="1:32" ht="48.75" customHeight="1" x14ac:dyDescent="0.2">
      <c r="A40" s="102"/>
      <c r="B40" s="102"/>
      <c r="C40" s="102"/>
      <c r="D40" s="102"/>
      <c r="E40" s="102"/>
      <c r="F40" s="102"/>
      <c r="G40" s="102"/>
      <c r="H40" s="102"/>
      <c r="I40" s="102"/>
      <c r="J40" s="102"/>
      <c r="K40" s="102"/>
      <c r="L40" s="102"/>
      <c r="M40" s="123"/>
      <c r="N40" s="123"/>
      <c r="O40" s="123"/>
      <c r="P40" s="123"/>
      <c r="Q40" s="123"/>
      <c r="R40" s="123"/>
      <c r="S40" s="123"/>
      <c r="T40" s="123"/>
      <c r="U40" s="123"/>
    </row>
    <row r="41" spans="1:32" ht="12" customHeight="1" x14ac:dyDescent="0.2">
      <c r="A41" s="102"/>
      <c r="B41" s="102"/>
      <c r="C41" s="102"/>
      <c r="D41" s="102"/>
      <c r="E41" s="102"/>
      <c r="F41" s="102"/>
      <c r="G41" s="102"/>
      <c r="H41" s="102"/>
      <c r="I41" s="102"/>
      <c r="J41" s="102"/>
      <c r="K41" s="102"/>
      <c r="L41" s="102"/>
      <c r="M41" s="123"/>
      <c r="N41" s="123"/>
      <c r="O41" s="123"/>
      <c r="P41" s="123"/>
      <c r="Q41" s="123"/>
      <c r="R41" s="123"/>
      <c r="S41" s="123"/>
      <c r="T41" s="123"/>
      <c r="U41" s="123"/>
    </row>
    <row r="42" spans="1:32" x14ac:dyDescent="0.2">
      <c r="A42" s="102"/>
      <c r="B42" s="102"/>
      <c r="C42" s="102"/>
      <c r="D42" s="102"/>
      <c r="E42" s="102"/>
      <c r="F42" s="102"/>
      <c r="G42" s="102"/>
      <c r="H42" s="102"/>
      <c r="I42" s="102"/>
      <c r="J42" s="102"/>
      <c r="K42" s="102"/>
      <c r="L42" s="102"/>
      <c r="M42" s="123"/>
      <c r="N42" s="123"/>
      <c r="O42" s="123"/>
      <c r="P42" s="123"/>
      <c r="Q42" s="123"/>
      <c r="R42" s="123"/>
      <c r="S42" s="123"/>
      <c r="T42" s="123"/>
      <c r="U42" s="123"/>
    </row>
    <row r="43" spans="1:32" x14ac:dyDescent="0.2">
      <c r="A43" s="102"/>
      <c r="B43" s="102"/>
      <c r="C43" s="102"/>
      <c r="D43" s="102"/>
      <c r="E43" s="102"/>
      <c r="F43" s="102"/>
      <c r="G43" s="102"/>
      <c r="H43" s="102"/>
      <c r="I43" s="102"/>
      <c r="J43" s="102"/>
      <c r="K43" s="102"/>
      <c r="L43" s="102"/>
      <c r="M43" s="123"/>
      <c r="N43" s="123"/>
      <c r="O43" s="123"/>
      <c r="P43" s="123"/>
      <c r="Q43" s="123"/>
      <c r="R43" s="123"/>
      <c r="S43" s="123"/>
      <c r="T43" s="123"/>
      <c r="U43" s="123"/>
    </row>
    <row r="44" spans="1:32" x14ac:dyDescent="0.2">
      <c r="A44" s="102"/>
      <c r="B44" s="102"/>
      <c r="C44" s="102"/>
      <c r="D44" s="102"/>
      <c r="E44" s="102"/>
      <c r="F44" s="102"/>
      <c r="G44" s="102"/>
      <c r="H44" s="102"/>
      <c r="I44" s="102"/>
      <c r="J44" s="102"/>
      <c r="K44" s="102"/>
      <c r="L44" s="102"/>
      <c r="M44" s="123"/>
      <c r="N44" s="123"/>
      <c r="O44" s="123"/>
      <c r="P44" s="123"/>
      <c r="Q44" s="123"/>
      <c r="R44" s="123"/>
      <c r="S44" s="123"/>
      <c r="T44" s="123"/>
      <c r="U44" s="123"/>
    </row>
    <row r="45" spans="1:32" x14ac:dyDescent="0.2">
      <c r="A45" s="102"/>
      <c r="B45" s="102"/>
      <c r="C45" s="102"/>
      <c r="D45" s="102"/>
      <c r="E45" s="102"/>
      <c r="F45" s="102"/>
      <c r="G45" s="102"/>
      <c r="H45" s="102"/>
      <c r="I45" s="102"/>
      <c r="J45" s="102"/>
      <c r="K45" s="102"/>
      <c r="L45" s="102"/>
      <c r="M45" s="123"/>
      <c r="N45" s="123"/>
      <c r="O45" s="123"/>
      <c r="P45" s="123"/>
      <c r="Q45" s="123"/>
      <c r="R45" s="123"/>
      <c r="S45" s="123"/>
      <c r="T45" s="123"/>
      <c r="U45" s="123"/>
    </row>
    <row r="46" spans="1:32" x14ac:dyDescent="0.2">
      <c r="A46" s="102"/>
      <c r="B46" s="102"/>
      <c r="C46" s="102"/>
      <c r="D46" s="102"/>
      <c r="E46" s="102"/>
      <c r="F46" s="102"/>
      <c r="G46" s="102"/>
      <c r="H46" s="102"/>
      <c r="I46" s="102"/>
      <c r="J46" s="102"/>
      <c r="K46" s="102"/>
      <c r="L46" s="102"/>
      <c r="M46" s="123"/>
      <c r="N46" s="123"/>
      <c r="O46" s="123"/>
      <c r="P46" s="123"/>
      <c r="Q46" s="123"/>
      <c r="R46" s="123"/>
      <c r="S46" s="123"/>
      <c r="T46" s="123"/>
      <c r="U46" s="123"/>
    </row>
    <row r="47" spans="1:32" x14ac:dyDescent="0.2">
      <c r="A47" s="102"/>
      <c r="B47" s="102"/>
      <c r="C47" s="102"/>
      <c r="D47" s="102"/>
      <c r="E47" s="102"/>
      <c r="F47" s="102"/>
      <c r="G47" s="102"/>
      <c r="H47" s="102"/>
      <c r="I47" s="102"/>
      <c r="J47" s="102"/>
      <c r="K47" s="102"/>
      <c r="L47" s="102"/>
      <c r="M47" s="123"/>
      <c r="N47" s="123"/>
      <c r="O47" s="123"/>
      <c r="P47" s="123"/>
      <c r="Q47" s="123"/>
      <c r="R47" s="123"/>
      <c r="S47" s="123"/>
      <c r="T47" s="123"/>
      <c r="U47" s="123"/>
    </row>
    <row r="48" spans="1:32" x14ac:dyDescent="0.2">
      <c r="A48" s="102"/>
      <c r="B48" s="102"/>
      <c r="C48" s="102"/>
      <c r="D48" s="102"/>
      <c r="E48" s="102"/>
      <c r="F48" s="102"/>
      <c r="G48" s="102"/>
      <c r="H48" s="102"/>
      <c r="I48" s="102"/>
      <c r="J48" s="102"/>
      <c r="K48" s="102"/>
      <c r="L48" s="102"/>
      <c r="M48" s="123"/>
      <c r="N48" s="123"/>
      <c r="O48" s="123"/>
      <c r="P48" s="123"/>
      <c r="Q48" s="123"/>
      <c r="R48" s="123"/>
      <c r="S48" s="123"/>
      <c r="T48" s="123"/>
      <c r="U48" s="123"/>
    </row>
    <row r="49" spans="1:21" x14ac:dyDescent="0.2">
      <c r="A49" s="102"/>
      <c r="B49" s="102"/>
      <c r="C49" s="102"/>
      <c r="D49" s="102"/>
      <c r="E49" s="102"/>
      <c r="F49" s="102"/>
      <c r="G49" s="102"/>
      <c r="H49" s="102"/>
      <c r="I49" s="102"/>
      <c r="J49" s="102"/>
      <c r="K49" s="102"/>
      <c r="L49" s="102"/>
      <c r="M49" s="123"/>
      <c r="N49" s="123"/>
      <c r="O49" s="123"/>
      <c r="P49" s="123"/>
      <c r="Q49" s="123"/>
      <c r="R49" s="123"/>
      <c r="S49" s="123"/>
      <c r="T49" s="123"/>
      <c r="U49" s="123"/>
    </row>
    <row r="50" spans="1:21" x14ac:dyDescent="0.2">
      <c r="A50" s="102"/>
      <c r="B50" s="102"/>
      <c r="C50" s="102"/>
      <c r="D50" s="102"/>
      <c r="E50" s="102"/>
      <c r="F50" s="102"/>
      <c r="G50" s="102"/>
      <c r="H50" s="102"/>
      <c r="I50" s="102"/>
      <c r="J50" s="102"/>
      <c r="K50" s="102"/>
      <c r="L50" s="102"/>
      <c r="M50" s="123"/>
      <c r="N50" s="123"/>
      <c r="O50" s="123"/>
      <c r="P50" s="123"/>
      <c r="Q50" s="123"/>
      <c r="R50" s="123"/>
      <c r="S50" s="123"/>
      <c r="T50" s="123"/>
      <c r="U50" s="123"/>
    </row>
    <row r="51" spans="1:21" x14ac:dyDescent="0.2">
      <c r="A51" s="102"/>
      <c r="B51" s="102"/>
      <c r="C51" s="102"/>
      <c r="D51" s="102"/>
      <c r="E51" s="102"/>
      <c r="F51" s="102"/>
      <c r="G51" s="102"/>
      <c r="H51" s="102"/>
      <c r="I51" s="102"/>
      <c r="J51" s="102"/>
      <c r="K51" s="102"/>
      <c r="L51" s="102"/>
      <c r="M51" s="123"/>
      <c r="N51" s="123"/>
      <c r="O51" s="123"/>
      <c r="P51" s="123"/>
      <c r="Q51" s="123"/>
      <c r="R51" s="123"/>
      <c r="S51" s="123"/>
      <c r="T51" s="123"/>
      <c r="U51" s="123"/>
    </row>
    <row r="52" spans="1:21" x14ac:dyDescent="0.2">
      <c r="A52" s="102"/>
      <c r="B52" s="102"/>
      <c r="C52" s="102"/>
      <c r="D52" s="102"/>
      <c r="E52" s="102"/>
      <c r="F52" s="102"/>
      <c r="G52" s="102"/>
      <c r="H52" s="102"/>
      <c r="I52" s="102"/>
      <c r="J52" s="102"/>
      <c r="K52" s="102"/>
      <c r="L52" s="102"/>
      <c r="M52" s="123"/>
      <c r="N52" s="123"/>
      <c r="O52" s="123"/>
      <c r="P52" s="123"/>
      <c r="Q52" s="123"/>
      <c r="R52" s="123"/>
      <c r="S52" s="123"/>
      <c r="T52" s="123"/>
      <c r="U52" s="123"/>
    </row>
    <row r="53" spans="1:21" x14ac:dyDescent="0.2">
      <c r="A53" s="102"/>
      <c r="B53" s="102"/>
      <c r="C53" s="102"/>
      <c r="D53" s="102"/>
      <c r="E53" s="102"/>
      <c r="F53" s="102"/>
      <c r="G53" s="102"/>
      <c r="H53" s="102"/>
      <c r="I53" s="102"/>
      <c r="J53" s="102"/>
      <c r="K53" s="102"/>
      <c r="L53" s="102"/>
      <c r="M53" s="123"/>
      <c r="N53" s="123"/>
      <c r="O53" s="123"/>
      <c r="P53" s="123"/>
      <c r="Q53" s="123"/>
      <c r="R53" s="123"/>
      <c r="S53" s="123"/>
      <c r="T53" s="123"/>
      <c r="U53" s="123"/>
    </row>
    <row r="54" spans="1:21" x14ac:dyDescent="0.2">
      <c r="A54" s="102"/>
      <c r="B54" s="102"/>
      <c r="C54" s="102"/>
      <c r="D54" s="102"/>
      <c r="E54" s="102"/>
      <c r="F54" s="102"/>
      <c r="G54" s="102"/>
      <c r="H54" s="102"/>
      <c r="I54" s="102"/>
      <c r="J54" s="102"/>
      <c r="K54" s="102"/>
      <c r="L54" s="102"/>
      <c r="M54" s="123"/>
      <c r="N54" s="123"/>
      <c r="O54" s="123"/>
      <c r="P54" s="123"/>
      <c r="Q54" s="123"/>
      <c r="R54" s="123"/>
      <c r="S54" s="123"/>
      <c r="T54" s="123"/>
      <c r="U54" s="123"/>
    </row>
    <row r="55" spans="1:21" x14ac:dyDescent="0.2">
      <c r="A55" s="102"/>
      <c r="B55" s="102"/>
      <c r="C55" s="102"/>
      <c r="D55" s="102"/>
      <c r="E55" s="102"/>
      <c r="F55" s="102"/>
      <c r="G55" s="102"/>
      <c r="H55" s="102"/>
      <c r="I55" s="102"/>
      <c r="J55" s="102"/>
      <c r="K55" s="102"/>
      <c r="L55" s="102"/>
      <c r="M55" s="123"/>
      <c r="N55" s="123"/>
      <c r="O55" s="123"/>
      <c r="P55" s="123"/>
      <c r="Q55" s="123"/>
      <c r="R55" s="123"/>
      <c r="S55" s="123"/>
      <c r="T55" s="123"/>
      <c r="U55" s="123"/>
    </row>
    <row r="56" spans="1:21" x14ac:dyDescent="0.2">
      <c r="A56" s="102"/>
      <c r="B56" s="102"/>
      <c r="C56" s="102"/>
      <c r="D56" s="102"/>
      <c r="E56" s="102"/>
      <c r="F56" s="102"/>
      <c r="G56" s="102"/>
      <c r="H56" s="102"/>
      <c r="I56" s="102"/>
      <c r="J56" s="102"/>
      <c r="K56" s="102"/>
      <c r="L56" s="102"/>
      <c r="M56" s="123"/>
      <c r="N56" s="123"/>
      <c r="O56" s="123"/>
      <c r="P56" s="123"/>
      <c r="Q56" s="123"/>
      <c r="R56" s="123"/>
      <c r="S56" s="123"/>
      <c r="T56" s="123"/>
      <c r="U56" s="123"/>
    </row>
    <row r="57" spans="1:21" x14ac:dyDescent="0.2">
      <c r="A57" s="102"/>
      <c r="B57" s="102"/>
      <c r="C57" s="102"/>
      <c r="D57" s="102"/>
      <c r="E57" s="102"/>
      <c r="F57" s="102"/>
      <c r="G57" s="102"/>
      <c r="H57" s="102"/>
      <c r="I57" s="102"/>
      <c r="J57" s="102"/>
      <c r="K57" s="102"/>
      <c r="L57" s="102"/>
      <c r="M57" s="123"/>
      <c r="N57" s="123"/>
      <c r="O57" s="123"/>
      <c r="P57" s="123"/>
      <c r="Q57" s="123"/>
      <c r="R57" s="123"/>
      <c r="S57" s="123"/>
      <c r="T57" s="123"/>
      <c r="U57" s="123"/>
    </row>
    <row r="58" spans="1:21" x14ac:dyDescent="0.2">
      <c r="A58" s="102"/>
      <c r="B58" s="102"/>
      <c r="C58" s="109"/>
      <c r="D58" s="109"/>
      <c r="E58" s="102"/>
      <c r="F58" s="102"/>
      <c r="G58" s="102"/>
      <c r="H58" s="102"/>
      <c r="I58" s="102"/>
      <c r="J58" s="102"/>
      <c r="K58" s="102"/>
      <c r="L58" s="102"/>
      <c r="M58" s="123"/>
      <c r="N58" s="123"/>
      <c r="O58" s="123"/>
      <c r="P58" s="123"/>
      <c r="Q58" s="123"/>
      <c r="R58" s="123"/>
      <c r="S58" s="123"/>
      <c r="T58" s="123"/>
      <c r="U58" s="123"/>
    </row>
    <row r="59" spans="1:21" x14ac:dyDescent="0.2">
      <c r="A59" s="102"/>
      <c r="B59" s="102"/>
      <c r="C59" s="102"/>
      <c r="D59" s="102"/>
      <c r="E59" s="102"/>
      <c r="F59" s="102"/>
      <c r="G59" s="102"/>
      <c r="H59" s="102"/>
      <c r="I59" s="102"/>
      <c r="J59" s="102"/>
      <c r="K59" s="102"/>
      <c r="L59" s="102"/>
      <c r="M59" s="123"/>
      <c r="N59" s="123"/>
      <c r="O59" s="123"/>
      <c r="P59" s="123"/>
      <c r="Q59" s="123"/>
      <c r="R59" s="123"/>
      <c r="S59" s="123"/>
      <c r="T59" s="123"/>
      <c r="U59" s="123"/>
    </row>
    <row r="60" spans="1:21" x14ac:dyDescent="0.2">
      <c r="A60" s="123"/>
      <c r="B60" s="123"/>
      <c r="C60" s="123"/>
      <c r="D60" s="123"/>
      <c r="E60" s="123"/>
      <c r="F60" s="123"/>
      <c r="G60" s="123"/>
      <c r="H60" s="123"/>
      <c r="I60" s="123"/>
      <c r="J60" s="123"/>
      <c r="K60" s="123"/>
      <c r="L60" s="123"/>
      <c r="M60" s="123"/>
      <c r="N60" s="123"/>
      <c r="O60" s="123"/>
      <c r="P60" s="123"/>
      <c r="Q60" s="123"/>
      <c r="R60" s="123"/>
      <c r="S60" s="123"/>
      <c r="T60" s="123"/>
      <c r="U60" s="123"/>
    </row>
  </sheetData>
  <sheetProtection sheet="1" objects="1" scenarios="1" selectLockedCells="1"/>
  <mergeCells count="25">
    <mergeCell ref="D32:E32"/>
    <mergeCell ref="D33:E33"/>
    <mergeCell ref="D28:E28"/>
    <mergeCell ref="B37:J37"/>
    <mergeCell ref="D26:E26"/>
    <mergeCell ref="D27:E27"/>
    <mergeCell ref="D29:E29"/>
    <mergeCell ref="D30:E30"/>
    <mergeCell ref="D31:E31"/>
    <mergeCell ref="H31:I31"/>
    <mergeCell ref="H32:I32"/>
    <mergeCell ref="H33:I33"/>
    <mergeCell ref="F26:G26"/>
    <mergeCell ref="F27:G27"/>
    <mergeCell ref="F28:G28"/>
    <mergeCell ref="F29:G29"/>
    <mergeCell ref="F30:G30"/>
    <mergeCell ref="F31:G31"/>
    <mergeCell ref="F32:G32"/>
    <mergeCell ref="F33:G33"/>
    <mergeCell ref="H26:I26"/>
    <mergeCell ref="H27:I27"/>
    <mergeCell ref="H28:I28"/>
    <mergeCell ref="H29:I29"/>
    <mergeCell ref="H30:I30"/>
  </mergeCells>
  <dataValidations xWindow="471" yWindow="464" count="17">
    <dataValidation allowBlank="1" showInputMessage="1" showErrorMessage="1" prompt="Enter the total quantity of Syrup 2 to be ordered" sqref="F8"/>
    <dataValidation allowBlank="1" showInputMessage="1" showErrorMessage="1" prompt="Enter the total quantity of Syrup 3 to be ordered" sqref="F9"/>
    <dataValidation allowBlank="1" showInputMessage="1" showErrorMessage="1" prompt="Enter the total quantity of Syrup 1 to be ordered" sqref="F7"/>
    <dataValidation allowBlank="1" showInputMessage="1" showErrorMessage="1" prompt="Enter the total quantity of Tablet 2 to be ordered" sqref="F12"/>
    <dataValidation allowBlank="1" showInputMessage="1" showErrorMessage="1" prompt="Enter the total quantity of Tablet 3 to be ordered" sqref="F13"/>
    <dataValidation allowBlank="1" showInputMessage="1" showErrorMessage="1" prompt="Enter the total quantity of FDC to be ordered, equivalent to the syrup and tablet combinations" sqref="F15 F18"/>
    <dataValidation allowBlank="1" showInputMessage="1" showErrorMessage="1" prompt="Enter the total quantity of Tablet 1 to be ordered" sqref="F11"/>
    <dataValidation allowBlank="1" showInputMessage="1" showErrorMessage="1" prompt="Enter the unit price of Syrup 2" sqref="H8"/>
    <dataValidation allowBlank="1" showInputMessage="1" showErrorMessage="1" prompt="Enter the unit price of Syrup 3" sqref="H9"/>
    <dataValidation allowBlank="1" showInputMessage="1" showErrorMessage="1" prompt="Enter the unit price of Syrup 1" sqref="H7"/>
    <dataValidation allowBlank="1" showInputMessage="1" showErrorMessage="1" prompt="Enter the unit price of Tablet 2" sqref="H12"/>
    <dataValidation allowBlank="1" showInputMessage="1" showErrorMessage="1" prompt="Enter the unit price of Tablet 3" sqref="H13"/>
    <dataValidation allowBlank="1" showInputMessage="1" showErrorMessage="1" prompt="Enter the unit price of Tablet 1" sqref="H11"/>
    <dataValidation allowBlank="1" showInputMessage="1" showErrorMessage="1" prompt="Enter the unit price of the single tablets used with a dual FDC. If a triple FDC enter N/A." sqref="H16"/>
    <dataValidation allowBlank="1" showInputMessage="1" showErrorMessage="1" prompt="Enter the unit price of the FDC" sqref="H15"/>
    <dataValidation allowBlank="1" showInputMessage="1" showErrorMessage="1" prompt="Enter the total quantity of single tablets to be used with dual FDC. If a triple FDC enter N/A." sqref="F16"/>
    <dataValidation allowBlank="1" showInputMessage="1" showErrorMessage="1" prompt="Enter the unit price of pellets" sqref="H18"/>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xWindow="471" yWindow="464" count="6">
        <x14:dataValidation type="list" allowBlank="1" showInputMessage="1" showErrorMessage="1">
          <x14:formula1>
            <xm:f>'Reference Sheet'!$A$39:$A$40</xm:f>
          </x14:formula1>
          <xm:sqref>C18</xm:sqref>
        </x14:dataValidation>
        <x14:dataValidation type="list" allowBlank="1" showInputMessage="1" showErrorMessage="1">
          <x14:formula1>
            <xm:f>'Reference Sheet'!$A$32:$A$38</xm:f>
          </x14:formula1>
          <xm:sqref>C8:C9</xm:sqref>
        </x14:dataValidation>
        <x14:dataValidation type="list" allowBlank="1" showInputMessage="1" showErrorMessage="1">
          <x14:formula1>
            <xm:f>'Reference Sheet'!$A$10:$A$31</xm:f>
          </x14:formula1>
          <xm:sqref>C16</xm:sqref>
        </x14:dataValidation>
        <x14:dataValidation type="list" allowBlank="1" showInputMessage="1" showErrorMessage="1">
          <x14:formula1>
            <xm:f>'Reference Sheet'!$A$10:$A$31</xm:f>
          </x14:formula1>
          <xm:sqref>C11:C13</xm:sqref>
        </x14:dataValidation>
        <x14:dataValidation type="list" allowBlank="1" showInputMessage="1" showErrorMessage="1">
          <x14:formula1>
            <xm:f>'Reference Sheet'!$A$2:$A$9</xm:f>
          </x14:formula1>
          <xm:sqref>C15</xm:sqref>
        </x14:dataValidation>
        <x14:dataValidation type="list" allowBlank="1" showInputMessage="1" showErrorMessage="1">
          <x14:formula1>
            <xm:f>'Reference Sheet'!$A$32:$A$38</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D12" sqref="D12"/>
    </sheetView>
  </sheetViews>
  <sheetFormatPr defaultRowHeight="12.75" x14ac:dyDescent="0.2"/>
  <cols>
    <col min="1" max="1" width="41" style="4" bestFit="1" customWidth="1"/>
    <col min="2" max="2" width="12.7109375" style="4" customWidth="1"/>
    <col min="3" max="3" width="12" style="4" customWidth="1"/>
    <col min="4" max="4" width="19.140625" style="4" customWidth="1"/>
    <col min="5" max="5" width="12.28515625" style="4" customWidth="1"/>
    <col min="6" max="6" width="11.140625" style="4" customWidth="1"/>
    <col min="7" max="16384" width="9.140625" style="4"/>
  </cols>
  <sheetData>
    <row r="1" spans="1:7" s="6" customFormat="1" ht="54" customHeight="1" x14ac:dyDescent="0.2">
      <c r="A1" s="165" t="s">
        <v>21</v>
      </c>
      <c r="B1" s="165" t="s">
        <v>14</v>
      </c>
      <c r="C1" s="165" t="s">
        <v>99</v>
      </c>
      <c r="D1" s="165" t="s">
        <v>85</v>
      </c>
      <c r="E1" s="165" t="s">
        <v>93</v>
      </c>
      <c r="F1" s="165" t="s">
        <v>105</v>
      </c>
    </row>
    <row r="2" spans="1:7" x14ac:dyDescent="0.2">
      <c r="A2" t="s">
        <v>32</v>
      </c>
      <c r="B2" s="4" t="s">
        <v>22</v>
      </c>
      <c r="C2" s="4">
        <v>4</v>
      </c>
      <c r="D2" s="27">
        <v>0.13</v>
      </c>
      <c r="E2" s="4">
        <v>60</v>
      </c>
      <c r="F2" s="58">
        <v>3.5</v>
      </c>
    </row>
    <row r="3" spans="1:7" x14ac:dyDescent="0.2">
      <c r="A3" t="s">
        <v>100</v>
      </c>
      <c r="B3" s="4" t="s">
        <v>22</v>
      </c>
      <c r="C3" s="4">
        <v>2</v>
      </c>
      <c r="D3" s="27">
        <v>0.13</v>
      </c>
      <c r="E3" s="4">
        <v>30</v>
      </c>
      <c r="F3" s="58">
        <v>3.5</v>
      </c>
    </row>
    <row r="4" spans="1:7" x14ac:dyDescent="0.2">
      <c r="A4" t="s">
        <v>35</v>
      </c>
      <c r="B4" s="4" t="s">
        <v>22</v>
      </c>
      <c r="C4" s="4">
        <v>4</v>
      </c>
      <c r="D4" s="27">
        <v>0.13</v>
      </c>
      <c r="E4" s="4">
        <v>60</v>
      </c>
      <c r="F4" s="58">
        <v>2</v>
      </c>
    </row>
    <row r="5" spans="1:7" x14ac:dyDescent="0.2">
      <c r="A5" t="s">
        <v>38</v>
      </c>
      <c r="B5" s="4" t="s">
        <v>22</v>
      </c>
      <c r="C5" s="4">
        <v>2</v>
      </c>
      <c r="D5" s="27">
        <v>0.13</v>
      </c>
      <c r="E5" s="4">
        <v>60</v>
      </c>
      <c r="F5" s="58">
        <v>3.3</v>
      </c>
    </row>
    <row r="6" spans="1:7" x14ac:dyDescent="0.2">
      <c r="A6" t="s">
        <v>39</v>
      </c>
      <c r="B6" s="4" t="s">
        <v>22</v>
      </c>
      <c r="C6" s="4">
        <v>4</v>
      </c>
      <c r="D6" s="27">
        <v>0.13</v>
      </c>
      <c r="E6" s="4">
        <v>60</v>
      </c>
      <c r="F6" s="58">
        <v>1.9</v>
      </c>
    </row>
    <row r="7" spans="1:7" x14ac:dyDescent="0.2">
      <c r="A7" s="5" t="s">
        <v>37</v>
      </c>
      <c r="B7" s="4" t="s">
        <v>23</v>
      </c>
      <c r="C7" s="4">
        <v>4</v>
      </c>
      <c r="D7" s="27">
        <v>0.13</v>
      </c>
      <c r="E7" s="4">
        <v>60</v>
      </c>
      <c r="F7" s="58">
        <v>7.5</v>
      </c>
    </row>
    <row r="8" spans="1:7" x14ac:dyDescent="0.2">
      <c r="A8" t="s">
        <v>36</v>
      </c>
      <c r="B8" s="4" t="s">
        <v>23</v>
      </c>
      <c r="C8" s="4">
        <v>4</v>
      </c>
      <c r="D8" s="27">
        <v>0.13</v>
      </c>
      <c r="E8" s="4">
        <v>60</v>
      </c>
      <c r="F8" s="58">
        <v>3.5</v>
      </c>
    </row>
    <row r="9" spans="1:7" x14ac:dyDescent="0.2">
      <c r="A9" s="4" t="s">
        <v>86</v>
      </c>
      <c r="B9" s="4" t="s">
        <v>23</v>
      </c>
      <c r="D9" s="27">
        <v>0</v>
      </c>
      <c r="F9" s="58" t="s">
        <v>112</v>
      </c>
    </row>
    <row r="10" spans="1:7" x14ac:dyDescent="0.2">
      <c r="A10" t="s">
        <v>29</v>
      </c>
      <c r="B10" s="4" t="s">
        <v>20</v>
      </c>
      <c r="C10" s="4">
        <v>4</v>
      </c>
      <c r="D10" s="27">
        <v>0.13</v>
      </c>
      <c r="E10" s="4">
        <v>60</v>
      </c>
      <c r="F10" s="58" t="s">
        <v>112</v>
      </c>
      <c r="G10" s="8"/>
    </row>
    <row r="11" spans="1:7" x14ac:dyDescent="0.2">
      <c r="A11" t="s">
        <v>28</v>
      </c>
      <c r="B11" s="4" t="s">
        <v>20</v>
      </c>
      <c r="C11" s="4">
        <v>4</v>
      </c>
      <c r="D11" s="27">
        <v>0.13</v>
      </c>
      <c r="E11" s="4">
        <v>60</v>
      </c>
      <c r="F11" s="58" t="s">
        <v>112</v>
      </c>
    </row>
    <row r="12" spans="1:7" x14ac:dyDescent="0.2">
      <c r="A12" s="4" t="s">
        <v>30</v>
      </c>
      <c r="B12" s="4" t="s">
        <v>20</v>
      </c>
      <c r="C12" s="4">
        <v>4</v>
      </c>
      <c r="D12" s="27">
        <v>0.13</v>
      </c>
      <c r="E12" s="4">
        <v>60</v>
      </c>
      <c r="F12" s="58">
        <v>5.2</v>
      </c>
    </row>
    <row r="13" spans="1:7" x14ac:dyDescent="0.2">
      <c r="A13" s="4" t="s">
        <v>31</v>
      </c>
      <c r="B13" s="4" t="s">
        <v>20</v>
      </c>
      <c r="C13" s="4">
        <v>4</v>
      </c>
      <c r="D13" s="27">
        <v>0.13</v>
      </c>
      <c r="E13" s="4">
        <v>60</v>
      </c>
      <c r="F13" s="58">
        <v>3.8</v>
      </c>
    </row>
    <row r="14" spans="1:7" x14ac:dyDescent="0.2">
      <c r="A14" t="s">
        <v>33</v>
      </c>
      <c r="B14" s="4" t="s">
        <v>20</v>
      </c>
      <c r="C14" s="4">
        <v>2</v>
      </c>
      <c r="D14" s="27">
        <v>0.13</v>
      </c>
      <c r="E14" s="9">
        <v>100</v>
      </c>
      <c r="F14" s="58">
        <v>4.5999999999999996</v>
      </c>
    </row>
    <row r="15" spans="1:7" x14ac:dyDescent="0.2">
      <c r="A15" s="5" t="s">
        <v>27</v>
      </c>
      <c r="B15" s="9" t="s">
        <v>20</v>
      </c>
      <c r="C15" s="9">
        <v>2</v>
      </c>
      <c r="D15" s="27">
        <v>0.13</v>
      </c>
      <c r="E15" s="9">
        <v>100</v>
      </c>
      <c r="F15" s="58">
        <v>4</v>
      </c>
    </row>
    <row r="16" spans="1:7" x14ac:dyDescent="0.2">
      <c r="A16" s="5" t="s">
        <v>34</v>
      </c>
      <c r="B16" s="9" t="s">
        <v>20</v>
      </c>
      <c r="C16" s="9">
        <v>4</v>
      </c>
      <c r="D16" s="27">
        <v>0.13</v>
      </c>
      <c r="E16" s="4">
        <v>60</v>
      </c>
      <c r="F16" s="58" t="s">
        <v>111</v>
      </c>
    </row>
    <row r="17" spans="1:12" x14ac:dyDescent="0.2">
      <c r="A17" s="9" t="s">
        <v>25</v>
      </c>
      <c r="B17" s="9" t="s">
        <v>20</v>
      </c>
      <c r="C17" s="9">
        <v>4</v>
      </c>
      <c r="D17" s="27">
        <v>0.13</v>
      </c>
      <c r="E17" s="4">
        <v>60</v>
      </c>
      <c r="F17" s="58" t="s">
        <v>112</v>
      </c>
    </row>
    <row r="18" spans="1:12" x14ac:dyDescent="0.2">
      <c r="A18" s="10" t="s">
        <v>40</v>
      </c>
      <c r="B18" s="11" t="s">
        <v>20</v>
      </c>
      <c r="C18" s="11">
        <v>2</v>
      </c>
      <c r="D18" s="27">
        <v>0.13</v>
      </c>
      <c r="E18" s="9">
        <v>30</v>
      </c>
      <c r="F18" s="58">
        <v>4.4000000000000004</v>
      </c>
    </row>
    <row r="19" spans="1:12" x14ac:dyDescent="0.2">
      <c r="A19" s="10" t="s">
        <v>41</v>
      </c>
      <c r="B19" s="11" t="s">
        <v>20</v>
      </c>
      <c r="C19" s="11">
        <v>2</v>
      </c>
      <c r="D19" s="27">
        <v>0.13</v>
      </c>
      <c r="E19" s="9">
        <v>30</v>
      </c>
      <c r="F19" s="58" t="s">
        <v>112</v>
      </c>
    </row>
    <row r="20" spans="1:12" x14ac:dyDescent="0.2">
      <c r="A20" s="10" t="s">
        <v>95</v>
      </c>
      <c r="B20" s="11" t="s">
        <v>20</v>
      </c>
      <c r="C20" s="11">
        <v>2</v>
      </c>
      <c r="D20" s="27">
        <v>0.13</v>
      </c>
      <c r="E20" s="9">
        <v>30</v>
      </c>
      <c r="F20" s="58" t="s">
        <v>112</v>
      </c>
    </row>
    <row r="21" spans="1:12" x14ac:dyDescent="0.2">
      <c r="A21" s="5" t="s">
        <v>42</v>
      </c>
      <c r="B21" s="4" t="s">
        <v>20</v>
      </c>
      <c r="C21" s="4">
        <v>1</v>
      </c>
      <c r="D21" s="27">
        <v>0.13</v>
      </c>
      <c r="E21" s="9">
        <v>90</v>
      </c>
      <c r="F21" s="58">
        <v>5.5</v>
      </c>
    </row>
    <row r="22" spans="1:12" x14ac:dyDescent="0.2">
      <c r="A22" s="5" t="s">
        <v>96</v>
      </c>
      <c r="B22" s="4" t="s">
        <v>20</v>
      </c>
      <c r="C22" s="4">
        <v>1</v>
      </c>
      <c r="D22" s="27">
        <v>0.13</v>
      </c>
      <c r="E22" s="9">
        <v>90</v>
      </c>
      <c r="F22" s="58">
        <v>9.3000000000000007</v>
      </c>
    </row>
    <row r="23" spans="1:12" x14ac:dyDescent="0.2">
      <c r="A23" s="5" t="s">
        <v>43</v>
      </c>
      <c r="B23" s="9" t="s">
        <v>20</v>
      </c>
      <c r="C23" s="4">
        <v>4</v>
      </c>
      <c r="D23" s="27">
        <v>0.13</v>
      </c>
      <c r="E23" s="9">
        <v>30</v>
      </c>
      <c r="F23" s="58">
        <v>1.56</v>
      </c>
      <c r="K23" s="8"/>
    </row>
    <row r="24" spans="1:12" x14ac:dyDescent="0.2">
      <c r="A24" s="5" t="s">
        <v>44</v>
      </c>
      <c r="B24" s="9" t="s">
        <v>20</v>
      </c>
      <c r="C24" s="4">
        <v>4</v>
      </c>
      <c r="D24" s="27">
        <v>0.13</v>
      </c>
      <c r="E24" s="9">
        <v>30</v>
      </c>
      <c r="F24" s="58">
        <v>1.5</v>
      </c>
      <c r="K24" s="8"/>
    </row>
    <row r="25" spans="1:12" x14ac:dyDescent="0.2">
      <c r="A25" t="s">
        <v>45</v>
      </c>
      <c r="B25" s="4" t="s">
        <v>20</v>
      </c>
      <c r="C25" s="4">
        <v>4</v>
      </c>
      <c r="D25" s="27">
        <v>0.06</v>
      </c>
      <c r="E25" s="9">
        <v>120</v>
      </c>
      <c r="F25" s="58">
        <v>10</v>
      </c>
      <c r="K25" s="8"/>
    </row>
    <row r="26" spans="1:12" x14ac:dyDescent="0.2">
      <c r="A26" t="s">
        <v>46</v>
      </c>
      <c r="B26" s="4" t="s">
        <v>20</v>
      </c>
      <c r="C26" s="4">
        <v>4</v>
      </c>
      <c r="D26" s="27">
        <v>0.13</v>
      </c>
      <c r="E26" s="9">
        <v>60</v>
      </c>
      <c r="F26" s="58">
        <v>1.45</v>
      </c>
      <c r="K26" s="8"/>
      <c r="L26" s="8"/>
    </row>
    <row r="27" spans="1:12" x14ac:dyDescent="0.2">
      <c r="A27" s="5" t="s">
        <v>97</v>
      </c>
      <c r="B27" s="4" t="s">
        <v>20</v>
      </c>
      <c r="C27" s="4">
        <v>2</v>
      </c>
      <c r="D27" s="27">
        <v>0.13</v>
      </c>
      <c r="E27" s="9">
        <v>60</v>
      </c>
      <c r="F27" s="58" t="s">
        <v>111</v>
      </c>
      <c r="K27" s="8"/>
    </row>
    <row r="28" spans="1:12" x14ac:dyDescent="0.2">
      <c r="A28" s="5" t="s">
        <v>98</v>
      </c>
      <c r="B28" s="4" t="s">
        <v>20</v>
      </c>
      <c r="C28" s="4">
        <v>2</v>
      </c>
      <c r="D28" s="27">
        <v>0.13</v>
      </c>
      <c r="E28" s="9">
        <v>60</v>
      </c>
      <c r="F28" s="58" t="s">
        <v>112</v>
      </c>
    </row>
    <row r="29" spans="1:12" x14ac:dyDescent="0.2">
      <c r="A29" s="5" t="s">
        <v>94</v>
      </c>
      <c r="B29" s="9" t="s">
        <v>20</v>
      </c>
      <c r="C29" s="9">
        <v>1</v>
      </c>
      <c r="D29" s="27">
        <v>0.13</v>
      </c>
      <c r="E29" s="9">
        <v>60</v>
      </c>
      <c r="F29" s="58">
        <v>6.85</v>
      </c>
    </row>
    <row r="30" spans="1:12" x14ac:dyDescent="0.2">
      <c r="A30" s="9" t="s">
        <v>24</v>
      </c>
      <c r="B30" s="9" t="s">
        <v>20</v>
      </c>
      <c r="C30" s="4">
        <v>3</v>
      </c>
      <c r="D30" s="27">
        <v>0.13</v>
      </c>
      <c r="E30" s="9">
        <v>60</v>
      </c>
      <c r="F30" s="58" t="s">
        <v>111</v>
      </c>
    </row>
    <row r="31" spans="1:12" x14ac:dyDescent="0.2">
      <c r="A31" s="9" t="s">
        <v>86</v>
      </c>
      <c r="B31" s="9" t="s">
        <v>20</v>
      </c>
      <c r="D31" s="27">
        <v>0</v>
      </c>
      <c r="F31" s="58" t="s">
        <v>112</v>
      </c>
    </row>
    <row r="32" spans="1:12" x14ac:dyDescent="0.2">
      <c r="A32" t="s">
        <v>108</v>
      </c>
      <c r="B32" s="4" t="s">
        <v>104</v>
      </c>
      <c r="C32" s="4">
        <v>12</v>
      </c>
      <c r="D32" s="27">
        <v>0.25</v>
      </c>
      <c r="E32" s="9">
        <v>100</v>
      </c>
      <c r="F32" s="58">
        <v>1.2</v>
      </c>
    </row>
    <row r="33" spans="1:6" x14ac:dyDescent="0.2">
      <c r="A33" s="4" t="s">
        <v>101</v>
      </c>
      <c r="B33" s="4" t="s">
        <v>104</v>
      </c>
      <c r="C33" s="4">
        <v>12</v>
      </c>
      <c r="D33" s="27">
        <v>0.25</v>
      </c>
      <c r="E33" s="4">
        <v>240</v>
      </c>
      <c r="F33" s="58">
        <v>6.67</v>
      </c>
    </row>
    <row r="34" spans="1:6" x14ac:dyDescent="0.2">
      <c r="A34" t="s">
        <v>107</v>
      </c>
      <c r="B34" s="4" t="s">
        <v>104</v>
      </c>
      <c r="C34" s="4">
        <v>24</v>
      </c>
      <c r="D34" s="27">
        <v>0.25</v>
      </c>
      <c r="E34" s="4">
        <v>100</v>
      </c>
      <c r="F34" s="58">
        <v>1.2</v>
      </c>
    </row>
    <row r="35" spans="1:6" x14ac:dyDescent="0.2">
      <c r="A35" t="s">
        <v>102</v>
      </c>
      <c r="B35" s="4" t="s">
        <v>104</v>
      </c>
      <c r="C35" s="4">
        <v>4</v>
      </c>
      <c r="D35" s="27">
        <v>0.25</v>
      </c>
      <c r="E35" s="4">
        <v>300</v>
      </c>
      <c r="F35" s="58">
        <v>30.82</v>
      </c>
    </row>
    <row r="36" spans="1:6" x14ac:dyDescent="0.2">
      <c r="A36" t="s">
        <v>106</v>
      </c>
      <c r="B36" s="4" t="s">
        <v>104</v>
      </c>
      <c r="C36" s="4">
        <v>20</v>
      </c>
      <c r="D36" s="27">
        <v>0.25</v>
      </c>
      <c r="E36" s="9">
        <v>100</v>
      </c>
      <c r="F36" s="58">
        <v>1.25</v>
      </c>
    </row>
    <row r="37" spans="1:6" x14ac:dyDescent="0.2">
      <c r="A37" s="5" t="s">
        <v>103</v>
      </c>
      <c r="B37" s="4" t="s">
        <v>104</v>
      </c>
      <c r="C37" s="4">
        <v>30</v>
      </c>
      <c r="D37" s="27">
        <v>0.25</v>
      </c>
      <c r="E37" s="4">
        <v>90</v>
      </c>
      <c r="F37" s="58">
        <v>8.2200000000000006</v>
      </c>
    </row>
    <row r="38" spans="1:6" x14ac:dyDescent="0.2">
      <c r="A38" s="28" t="s">
        <v>86</v>
      </c>
      <c r="B38" s="4" t="s">
        <v>104</v>
      </c>
      <c r="D38" s="27">
        <v>0</v>
      </c>
      <c r="F38" s="58" t="s">
        <v>112</v>
      </c>
    </row>
    <row r="39" spans="1:6" x14ac:dyDescent="0.2">
      <c r="A39" s="4" t="s">
        <v>76</v>
      </c>
      <c r="B39" s="4" t="s">
        <v>109</v>
      </c>
      <c r="C39" s="4">
        <v>8</v>
      </c>
      <c r="D39" s="27">
        <v>0.13</v>
      </c>
      <c r="E39" s="4">
        <v>120</v>
      </c>
      <c r="F39" s="58">
        <v>19.2</v>
      </c>
    </row>
    <row r="40" spans="1:6" x14ac:dyDescent="0.2">
      <c r="A40" s="28" t="s">
        <v>86</v>
      </c>
      <c r="B40" s="4" t="s">
        <v>109</v>
      </c>
      <c r="D40" s="27">
        <v>0</v>
      </c>
    </row>
    <row r="41" spans="1:6" x14ac:dyDescent="0.2">
      <c r="A41"/>
      <c r="B41" s="8"/>
    </row>
    <row r="44" spans="1:6" x14ac:dyDescent="0.2">
      <c r="A44"/>
      <c r="B44"/>
      <c r="C44"/>
    </row>
    <row r="45" spans="1:6" x14ac:dyDescent="0.2">
      <c r="A45"/>
      <c r="B45"/>
      <c r="C45"/>
    </row>
    <row r="46" spans="1:6" x14ac:dyDescent="0.2">
      <c r="A46"/>
      <c r="B46"/>
      <c r="C46"/>
    </row>
    <row r="47" spans="1:6" x14ac:dyDescent="0.2">
      <c r="A47"/>
      <c r="B47"/>
      <c r="C47"/>
    </row>
    <row r="48" spans="1:6" x14ac:dyDescent="0.2">
      <c r="A48"/>
      <c r="B48"/>
      <c r="C48"/>
    </row>
    <row r="49" spans="1:3" x14ac:dyDescent="0.2">
      <c r="A49"/>
      <c r="B49"/>
      <c r="C49"/>
    </row>
    <row r="50" spans="1:3" x14ac:dyDescent="0.2">
      <c r="A50"/>
      <c r="B50"/>
      <c r="C50"/>
    </row>
    <row r="51" spans="1:3" x14ac:dyDescent="0.2">
      <c r="A51"/>
      <c r="B51"/>
      <c r="C51"/>
    </row>
    <row r="52" spans="1:3" x14ac:dyDescent="0.2">
      <c r="A52"/>
      <c r="B52"/>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sheetData>
  <sheetProtection sheet="1" objects="1" scenarios="1" selectLockedCells="1"/>
  <autoFilter ref="A1:F4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Background</vt:lpstr>
      <vt:lpstr>Instructions</vt:lpstr>
      <vt:lpstr>Inputs and Cost Comparison</vt:lpstr>
      <vt:lpstr>Reference Sheet</vt:lpstr>
      <vt:lpstr>Instructions!_ftn5</vt:lpstr>
      <vt:lpstr>Instructions!_ftn6</vt:lpstr>
      <vt:lpstr>Instructions!_ftn7</vt:lpstr>
      <vt:lpstr>Instructions!_ftnref5</vt:lpstr>
      <vt:lpstr>Instructions!_ftnref6</vt:lpstr>
      <vt:lpstr>Instructions!_ftnref7</vt:lpstr>
      <vt:lpstr>'Inputs and Cost Comparison'!Print_Area</vt:lpstr>
      <vt:lpstr>Reference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CMK</dc:creator>
  <cp:lastModifiedBy>Aude Wilhelm</cp:lastModifiedBy>
  <dcterms:created xsi:type="dcterms:W3CDTF">2012-02-28T06:12:55Z</dcterms:created>
  <dcterms:modified xsi:type="dcterms:W3CDTF">2016-02-24T16:21:51Z</dcterms:modified>
</cp:coreProperties>
</file>